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Windows10\Desktop\โรงงาน ประกาศรอบ 3\ขึ้นร่างประกาศโรงงาน ณ 4 ก.ย.68\ไฟล์นำเข้าระบบ 4 ก.ย.68\"/>
    </mc:Choice>
  </mc:AlternateContent>
  <xr:revisionPtr revIDLastSave="0" documentId="13_ncr:1_{2F485BA0-F72A-4380-BDF2-A2386D29F2D3}" xr6:coauthVersionLast="47" xr6:coauthVersionMax="47" xr10:uidLastSave="{00000000-0000-0000-0000-000000000000}"/>
  <bookViews>
    <workbookView xWindow="-120" yWindow="-120" windowWidth="20730" windowHeight="11040" tabRatio="813" firstSheet="2" activeTab="2" xr2:uid="{00000000-000D-0000-FFFF-FFFF00000000}"/>
  </bookViews>
  <sheets>
    <sheet name="XXXXXXX" sheetId="16" state="veryHidden" r:id="rId1"/>
    <sheet name="ผ่อง" sheetId="23" state="veryHidden" r:id="rId2"/>
    <sheet name="รายละเอียดค่าใช้จ่ายพิเศษ" sheetId="65" r:id="rId3"/>
    <sheet name="ปร.1" sheetId="7" r:id="rId4"/>
    <sheet name="ปร.2" sheetId="8" r:id="rId5"/>
    <sheet name="ปร.3" sheetId="9" r:id="rId6"/>
    <sheet name="ปร.4 (พ)" sheetId="69" r:id="rId7"/>
    <sheet name="ปร.4" sheetId="10" r:id="rId8"/>
    <sheet name="ปร.5(ก)" sheetId="62" r:id="rId9"/>
    <sheet name="ปร.5(ข)" sheetId="64" r:id="rId10"/>
    <sheet name="ปร.6" sheetId="63" r:id="rId11"/>
    <sheet name="Factor F" sheetId="72" r:id="rId12"/>
  </sheets>
  <externalReferences>
    <externalReference r:id="rId13"/>
    <externalReference r:id="rId14"/>
  </externalReferences>
  <definedNames>
    <definedName name="_day1" localSheetId="6">#REF!</definedName>
    <definedName name="_day1">#REF!</definedName>
    <definedName name="_day10" localSheetId="6">#REF!</definedName>
    <definedName name="_day10">#REF!</definedName>
    <definedName name="_day11" localSheetId="6">#REF!</definedName>
    <definedName name="_day11">#REF!</definedName>
    <definedName name="_day12" localSheetId="6">#REF!</definedName>
    <definedName name="_day12">#REF!</definedName>
    <definedName name="_day13" localSheetId="6">#REF!</definedName>
    <definedName name="_day13">#REF!</definedName>
    <definedName name="_day19" localSheetId="6">#REF!</definedName>
    <definedName name="_day19">#REF!</definedName>
    <definedName name="_day2" localSheetId="6">#REF!</definedName>
    <definedName name="_day2">#REF!</definedName>
    <definedName name="_day3" localSheetId="6">#REF!</definedName>
    <definedName name="_day3">#REF!</definedName>
    <definedName name="_day4" localSheetId="6">#REF!</definedName>
    <definedName name="_day4">#REF!</definedName>
    <definedName name="_day5" localSheetId="6">#REF!</definedName>
    <definedName name="_day5">#REF!</definedName>
    <definedName name="_day6" localSheetId="6">#REF!</definedName>
    <definedName name="_day6">#REF!</definedName>
    <definedName name="_day7" localSheetId="6">#REF!</definedName>
    <definedName name="_day7">#REF!</definedName>
    <definedName name="_day8" localSheetId="6">#REF!</definedName>
    <definedName name="_day8">#REF!</definedName>
    <definedName name="_day9" localSheetId="6">#REF!</definedName>
    <definedName name="_day9">#REF!</definedName>
    <definedName name="cost1" localSheetId="6">#REF!</definedName>
    <definedName name="cost1">#REF!</definedName>
    <definedName name="cost10" localSheetId="6">#REF!</definedName>
    <definedName name="cost10">#REF!</definedName>
    <definedName name="cost11" localSheetId="6">#REF!</definedName>
    <definedName name="cost11">#REF!</definedName>
    <definedName name="cost12" localSheetId="6">#REF!</definedName>
    <definedName name="cost12">#REF!</definedName>
    <definedName name="cost13" localSheetId="6">#REF!</definedName>
    <definedName name="cost13">#REF!</definedName>
    <definedName name="cost2" localSheetId="6">#REF!</definedName>
    <definedName name="cost2">#REF!</definedName>
    <definedName name="cost3" localSheetId="6">#REF!</definedName>
    <definedName name="cost3">#REF!</definedName>
    <definedName name="cost4" localSheetId="6">#REF!</definedName>
    <definedName name="cost4">#REF!</definedName>
    <definedName name="cost5" localSheetId="6">#REF!</definedName>
    <definedName name="cost5">#REF!</definedName>
    <definedName name="cost6" localSheetId="6">#REF!</definedName>
    <definedName name="cost6">#REF!</definedName>
    <definedName name="cost7" localSheetId="6">#REF!</definedName>
    <definedName name="cost7">#REF!</definedName>
    <definedName name="cost8" localSheetId="6">#REF!</definedName>
    <definedName name="cost8">#REF!</definedName>
    <definedName name="cost9" localSheetId="6">#REF!</definedName>
    <definedName name="cost9">#REF!</definedName>
    <definedName name="LLOOO" localSheetId="6">#REF!</definedName>
    <definedName name="LLOOO">#REF!</definedName>
    <definedName name="_xlnm.Print_Area" localSheetId="11">'Factor F'!$A$1:$U$44</definedName>
    <definedName name="_xlnm.Print_Area" localSheetId="3">ปร.1!$A$1:$H$42</definedName>
    <definedName name="_xlnm.Print_Area" localSheetId="4">ปร.2!$A$1:$S$27</definedName>
    <definedName name="_xlnm.Print_Area" localSheetId="5">ปร.3!$A$1:$H$41</definedName>
    <definedName name="_xlnm.Print_Area" localSheetId="7">ปร.4!$A$1:$J$231</definedName>
    <definedName name="_xlnm.Print_Area" localSheetId="6">'ปร.4 (พ)'!$A$2:$G$29</definedName>
    <definedName name="_xlnm.Print_Area" localSheetId="8">'ปร.5(ก)'!$A$1:$G$42</definedName>
    <definedName name="_xlnm.Print_Area" localSheetId="9">'ปร.5(ข)'!$A$1:$F$44</definedName>
    <definedName name="_xlnm.Print_Area" localSheetId="10">ปร.6!$A$1:$F$38</definedName>
    <definedName name="_xlnm.Print_Area" localSheetId="2">รายละเอียดค่าใช้จ่ายพิเศษ!$A$1:$K$41</definedName>
    <definedName name="_xlnm.Print_Area">#REF!</definedName>
    <definedName name="PRINT_AREA_MI" localSheetId="6">#REF!</definedName>
    <definedName name="PRINT_AREA_MI">#REF!</definedName>
    <definedName name="_xlnm.Print_Titles" localSheetId="7">ปร.4!$9:$10</definedName>
    <definedName name="กกกกก" localSheetId="6">#REF!</definedName>
    <definedName name="กกกกก">#REF!</definedName>
    <definedName name="งานทั่วไป" localSheetId="6">[1]ภูมิทัศน์!#REF!</definedName>
    <definedName name="งานทั่วไป">[1]ภูมิทัศน์!#REF!</definedName>
    <definedName name="งานบัวเชิงผนัง" localSheetId="6">[1]ภูมิทัศน์!#REF!</definedName>
    <definedName name="งานบัวเชิงผนัง">[1]ภูมิทัศน์!#REF!</definedName>
    <definedName name="งานประตูหน้าต่าง" localSheetId="6">[1]ภูมิทัศน์!#REF!</definedName>
    <definedName name="งานประตูหน้าต่าง">[1]ภูมิทัศน์!#REF!</definedName>
    <definedName name="งานผนัง" localSheetId="6">[1]ภูมิทัศน์!#REF!</definedName>
    <definedName name="งานผนัง">[1]ภูมิทัศน์!#REF!</definedName>
    <definedName name="งานฝ้าเพดาน" localSheetId="6">[1]ภูมิทัศน์!#REF!</definedName>
    <definedName name="งานฝ้าเพดาน">[1]ภูมิทัศน์!#REF!</definedName>
    <definedName name="งานพื้น" localSheetId="6">[1]ภูมิทัศน์!#REF!</definedName>
    <definedName name="งานพื้น">[1]ภูมิทัศน์!#REF!</definedName>
    <definedName name="งานสุขภัณฑ์" localSheetId="6">[1]ภูมิทัศน์!#REF!</definedName>
    <definedName name="งานสุขภัณฑ์">[1]ภูมิทัศน์!#REF!</definedName>
    <definedName name="งานหลังคา" localSheetId="6">[1]ภูมิทัศน์!#REF!</definedName>
    <definedName name="งานหลังคา">[1]ภูมิทัศน์!#REF!</definedName>
    <definedName name="จัดสร้าง" localSheetId="6">#REF!</definedName>
    <definedName name="จัดสร้าง">#REF!</definedName>
    <definedName name="ใช่" localSheetId="6">#REF!</definedName>
    <definedName name="ใช่">#REF!</definedName>
    <definedName name="ดด" localSheetId="6">#REF!</definedName>
    <definedName name="ดด">#REF!</definedName>
    <definedName name="วววววววว" localSheetId="6">#REF!</definedName>
    <definedName name="วววววววว">#REF!</definedName>
    <definedName name="ววววววววว" localSheetId="6">#REF!</definedName>
    <definedName name="ววววววววว">#REF!</definedName>
    <definedName name="ศาลปกครอง" localSheetId="6">#REF!</definedName>
    <definedName name="ศาลปกครอง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X31" i="72" l="1"/>
  <c r="E31" i="72"/>
  <c r="N31" i="72"/>
  <c r="D31" i="72" l="1"/>
  <c r="C9" i="62"/>
  <c r="I193" i="10" l="1"/>
  <c r="I183" i="10"/>
  <c r="I184" i="10"/>
  <c r="I185" i="10"/>
  <c r="I182" i="10"/>
  <c r="I180" i="10"/>
  <c r="I181" i="10"/>
  <c r="I186" i="10"/>
  <c r="I187" i="10"/>
  <c r="I178" i="10"/>
  <c r="I17" i="10"/>
  <c r="I23" i="10"/>
  <c r="I25" i="10"/>
  <c r="I31" i="10"/>
  <c r="I33" i="10"/>
  <c r="I39" i="10"/>
  <c r="I49" i="10"/>
  <c r="I55" i="10"/>
  <c r="I57" i="10"/>
  <c r="I63" i="10"/>
  <c r="I65" i="10"/>
  <c r="I73" i="10"/>
  <c r="I79" i="10"/>
  <c r="I81" i="10"/>
  <c r="I87" i="10"/>
  <c r="I89" i="10"/>
  <c r="I95" i="10"/>
  <c r="I97" i="10"/>
  <c r="I103" i="10"/>
  <c r="I105" i="10"/>
  <c r="I111" i="10"/>
  <c r="I113" i="10"/>
  <c r="I119" i="10"/>
  <c r="I121" i="10"/>
  <c r="I127" i="10"/>
  <c r="I129" i="10"/>
  <c r="I135" i="10"/>
  <c r="I137" i="10"/>
  <c r="I143" i="10"/>
  <c r="I145" i="10"/>
  <c r="I151" i="10"/>
  <c r="I153" i="10"/>
  <c r="I159" i="10"/>
  <c r="I161" i="10"/>
  <c r="I167" i="10"/>
  <c r="I169" i="10"/>
  <c r="I175" i="10"/>
  <c r="I16" i="10"/>
  <c r="I18" i="10"/>
  <c r="I19" i="10"/>
  <c r="I20" i="10"/>
  <c r="I21" i="10"/>
  <c r="I22" i="10"/>
  <c r="I24" i="10"/>
  <c r="I26" i="10"/>
  <c r="I27" i="10"/>
  <c r="I28" i="10"/>
  <c r="I29" i="10"/>
  <c r="I30" i="10"/>
  <c r="I34" i="10"/>
  <c r="I35" i="10"/>
  <c r="I36" i="10"/>
  <c r="I37" i="10"/>
  <c r="I40" i="10"/>
  <c r="I42" i="10"/>
  <c r="I43" i="10"/>
  <c r="I44" i="10"/>
  <c r="I45" i="10"/>
  <c r="I46" i="10"/>
  <c r="I50" i="10"/>
  <c r="I51" i="10"/>
  <c r="I52" i="10"/>
  <c r="I53" i="10"/>
  <c r="I54" i="10"/>
  <c r="I56" i="10"/>
  <c r="I58" i="10"/>
  <c r="I59" i="10"/>
  <c r="I60" i="10"/>
  <c r="I62" i="10"/>
  <c r="I64" i="10"/>
  <c r="I66" i="10"/>
  <c r="I67" i="10"/>
  <c r="I68" i="10"/>
  <c r="I69" i="10"/>
  <c r="I70" i="10"/>
  <c r="I72" i="10"/>
  <c r="I74" i="10"/>
  <c r="I75" i="10"/>
  <c r="I76" i="10"/>
  <c r="I77" i="10"/>
  <c r="I78" i="10"/>
  <c r="I80" i="10"/>
  <c r="I82" i="10"/>
  <c r="I83" i="10"/>
  <c r="I84" i="10"/>
  <c r="I86" i="10"/>
  <c r="I88" i="10"/>
  <c r="I90" i="10"/>
  <c r="I91" i="10"/>
  <c r="I92" i="10"/>
  <c r="I93" i="10"/>
  <c r="I94" i="10"/>
  <c r="I96" i="10"/>
  <c r="I100" i="10"/>
  <c r="I101" i="10"/>
  <c r="I102" i="10"/>
  <c r="I104" i="10"/>
  <c r="I106" i="10"/>
  <c r="I107" i="10"/>
  <c r="I108" i="10"/>
  <c r="I109" i="10"/>
  <c r="I110" i="10"/>
  <c r="I112" i="10"/>
  <c r="I114" i="10"/>
  <c r="I115" i="10"/>
  <c r="I116" i="10"/>
  <c r="I117" i="10"/>
  <c r="I118" i="10"/>
  <c r="I120" i="10"/>
  <c r="I122" i="10"/>
  <c r="I123" i="10"/>
  <c r="I124" i="10"/>
  <c r="I125" i="10"/>
  <c r="I126" i="10"/>
  <c r="I128" i="10"/>
  <c r="I133" i="10"/>
  <c r="I134" i="10"/>
  <c r="I136" i="10"/>
  <c r="I138" i="10"/>
  <c r="I139" i="10"/>
  <c r="I140" i="10"/>
  <c r="I141" i="10"/>
  <c r="I142" i="10"/>
  <c r="I144" i="10"/>
  <c r="I146" i="10"/>
  <c r="I147" i="10"/>
  <c r="I148" i="10"/>
  <c r="I149" i="10"/>
  <c r="I150" i="10"/>
  <c r="I152" i="10"/>
  <c r="I154" i="10"/>
  <c r="I155" i="10"/>
  <c r="I156" i="10"/>
  <c r="I157" i="10"/>
  <c r="I158" i="10"/>
  <c r="I160" i="10"/>
  <c r="I162" i="10"/>
  <c r="I163" i="10"/>
  <c r="I164" i="10"/>
  <c r="I165" i="10"/>
  <c r="I166" i="10"/>
  <c r="I168" i="10"/>
  <c r="I170" i="10"/>
  <c r="I171" i="10"/>
  <c r="I172" i="10"/>
  <c r="I173" i="10"/>
  <c r="I174" i="10"/>
  <c r="I15" i="10"/>
  <c r="B14" i="63"/>
  <c r="H28" i="65"/>
  <c r="W31" i="72"/>
  <c r="C47" i="10" l="1"/>
  <c r="C38" i="10"/>
  <c r="I47" i="10" l="1"/>
  <c r="I208" i="10"/>
  <c r="I209" i="10"/>
  <c r="I210" i="10"/>
  <c r="I211" i="10"/>
  <c r="I216" i="10"/>
  <c r="I217" i="10"/>
  <c r="I206" i="10"/>
  <c r="I215" i="10" l="1"/>
  <c r="I214" i="10"/>
  <c r="I213" i="10"/>
  <c r="I207" i="10"/>
  <c r="I212" i="10"/>
  <c r="I38" i="10"/>
  <c r="I218" i="10"/>
  <c r="L217" i="10"/>
  <c r="L215" i="10" l="1"/>
  <c r="L206" i="10"/>
  <c r="L207" i="10" s="1"/>
  <c r="L209" i="10" s="1"/>
  <c r="E18" i="69" l="1"/>
  <c r="H25" i="65" s="1"/>
  <c r="H27" i="65" s="1"/>
  <c r="H29" i="65" s="1"/>
  <c r="C14" i="63" s="1"/>
  <c r="H239" i="10"/>
  <c r="F239" i="10"/>
  <c r="H238" i="10"/>
  <c r="F238" i="10"/>
  <c r="H237" i="10"/>
  <c r="F237" i="10"/>
  <c r="I16" i="69"/>
  <c r="I15" i="69"/>
  <c r="I14" i="69"/>
  <c r="D7" i="69"/>
  <c r="I6" i="65" s="1"/>
  <c r="A8" i="69"/>
  <c r="A8" i="65" s="1"/>
  <c r="A7" i="69"/>
  <c r="A6" i="65" s="1"/>
  <c r="A6" i="69"/>
  <c r="A5" i="65" s="1"/>
  <c r="A5" i="69"/>
  <c r="B15" i="63"/>
  <c r="B18" i="64"/>
  <c r="B17" i="64"/>
  <c r="B16" i="64"/>
  <c r="B15" i="64"/>
  <c r="N221" i="10"/>
  <c r="O221" i="10" s="1"/>
  <c r="N204" i="10"/>
  <c r="O204" i="10" s="1"/>
  <c r="N218" i="10"/>
  <c r="O218" i="10" s="1"/>
  <c r="N201" i="10"/>
  <c r="O201" i="10" s="1"/>
  <c r="N197" i="10"/>
  <c r="O197" i="10" s="1"/>
  <c r="M80" i="10"/>
  <c r="I239" i="10" l="1"/>
  <c r="I238" i="10"/>
  <c r="I237" i="10"/>
  <c r="I203" i="10"/>
  <c r="I204" i="10" s="1"/>
  <c r="C16" i="64" s="1"/>
  <c r="E16" i="64" s="1"/>
  <c r="I220" i="10"/>
  <c r="I221" i="10" s="1"/>
  <c r="C18" i="64" s="1"/>
  <c r="E18" i="64" s="1"/>
  <c r="C204" i="10" l="1"/>
  <c r="K204" i="10"/>
  <c r="M36" i="10"/>
  <c r="M196" i="10"/>
  <c r="N196" i="10" s="1"/>
  <c r="I196" i="10"/>
  <c r="M195" i="10"/>
  <c r="N195" i="10" s="1"/>
  <c r="I195" i="10"/>
  <c r="N34" i="10"/>
  <c r="M28" i="10"/>
  <c r="M27" i="10"/>
  <c r="N28" i="10" l="1"/>
  <c r="N200" i="10" l="1"/>
  <c r="O200" i="10" s="1"/>
  <c r="N199" i="10"/>
  <c r="O199" i="10" s="1"/>
  <c r="N82" i="10" l="1"/>
  <c r="N81" i="10"/>
  <c r="G43" i="72"/>
  <c r="G44" i="72"/>
  <c r="G42" i="72"/>
  <c r="A43" i="72"/>
  <c r="A44" i="72"/>
  <c r="A42" i="72"/>
  <c r="Q38" i="72"/>
  <c r="Q37" i="72"/>
  <c r="Q36" i="72"/>
  <c r="G38" i="72"/>
  <c r="G37" i="72"/>
  <c r="G36" i="72"/>
  <c r="A38" i="72"/>
  <c r="A37" i="72"/>
  <c r="A36" i="72"/>
  <c r="A54" i="62"/>
  <c r="I179" i="10" l="1"/>
  <c r="O115" i="10"/>
  <c r="O114" i="10"/>
  <c r="O113" i="10"/>
  <c r="O110" i="10"/>
  <c r="O112" i="10"/>
  <c r="O109" i="10" l="1"/>
  <c r="O108" i="10"/>
  <c r="P108" i="10" s="1"/>
  <c r="R108" i="10" s="1"/>
  <c r="X80" i="10" l="1"/>
  <c r="W80" i="10"/>
  <c r="R80" i="10"/>
  <c r="V76" i="10"/>
  <c r="T76" i="10"/>
  <c r="M76" i="10"/>
  <c r="O76" i="10" s="1"/>
  <c r="Y80" i="10" l="1"/>
  <c r="Z80" i="10" s="1"/>
  <c r="W76" i="10"/>
  <c r="K60" i="10"/>
  <c r="K61" i="10" s="1"/>
  <c r="N61" i="10"/>
  <c r="N60" i="10"/>
  <c r="N59" i="10"/>
  <c r="N58" i="10"/>
  <c r="P58" i="10" s="1"/>
  <c r="N57" i="10"/>
  <c r="P57" i="10" s="1"/>
  <c r="Q61" i="10" s="1"/>
  <c r="O56" i="10"/>
  <c r="N56" i="10"/>
  <c r="N55" i="10"/>
  <c r="N54" i="10"/>
  <c r="N53" i="10"/>
  <c r="N52" i="10"/>
  <c r="N51" i="10"/>
  <c r="N50" i="10"/>
  <c r="M29" i="10"/>
  <c r="O29" i="10" s="1"/>
  <c r="M31" i="10"/>
  <c r="O31" i="10" s="1"/>
  <c r="Q60" i="10" l="1"/>
  <c r="Q58" i="10"/>
  <c r="Q59" i="10"/>
  <c r="I18" i="63"/>
  <c r="I19" i="63" s="1"/>
  <c r="K15" i="62"/>
  <c r="I194" i="10" l="1"/>
  <c r="K104" i="10" l="1"/>
  <c r="M180" i="10"/>
  <c r="I199" i="10"/>
  <c r="I200" i="10"/>
  <c r="C17" i="64"/>
  <c r="E17" i="64" s="1"/>
  <c r="L220" i="10" l="1"/>
  <c r="M220" i="10" s="1"/>
  <c r="C221" i="10"/>
  <c r="K218" i="10"/>
  <c r="C218" i="10"/>
  <c r="I201" i="10"/>
  <c r="C15" i="64" s="1"/>
  <c r="E15" i="64" s="1"/>
  <c r="I197" i="10"/>
  <c r="C14" i="64" s="1"/>
  <c r="L219" i="10"/>
  <c r="M219" i="10" s="1"/>
  <c r="K221" i="10" l="1"/>
  <c r="K201" i="10"/>
  <c r="C201" i="10"/>
  <c r="C41" i="10" l="1"/>
  <c r="C48" i="10"/>
  <c r="C131" i="10"/>
  <c r="I48" i="10" l="1"/>
  <c r="C61" i="10"/>
  <c r="C85" i="10"/>
  <c r="I61" i="10" l="1"/>
  <c r="I41" i="10"/>
  <c r="I131" i="10"/>
  <c r="C130" i="10"/>
  <c r="I85" i="10"/>
  <c r="C71" i="10"/>
  <c r="C99" i="10"/>
  <c r="C98" i="10"/>
  <c r="C32" i="10"/>
  <c r="I32" i="10" l="1"/>
  <c r="C132" i="10"/>
  <c r="B13" i="63"/>
  <c r="B13" i="62"/>
  <c r="I99" i="10" l="1"/>
  <c r="I130" i="10"/>
  <c r="I132" i="10"/>
  <c r="I98" i="10"/>
  <c r="I71" i="10"/>
  <c r="I176" i="10" s="1"/>
  <c r="R9" i="10"/>
  <c r="N9" i="10"/>
  <c r="I188" i="10" l="1"/>
  <c r="L48" i="10"/>
  <c r="L175" i="10"/>
  <c r="K100" i="10"/>
  <c r="K98" i="10"/>
  <c r="K79" i="10"/>
  <c r="K85" i="10"/>
  <c r="C14" i="62"/>
  <c r="M175" i="10" l="1"/>
  <c r="K197" i="10"/>
  <c r="C197" i="10"/>
  <c r="K193" i="10"/>
  <c r="L193" i="10" s="1"/>
  <c r="K188" i="10"/>
  <c r="C188" i="10"/>
  <c r="B12" i="63"/>
  <c r="B8" i="72" l="1"/>
  <c r="A6" i="72"/>
  <c r="A5" i="72"/>
  <c r="A4" i="72"/>
  <c r="A3" i="72"/>
  <c r="C3" i="72"/>
  <c r="B4" i="72"/>
  <c r="E14" i="64" l="1"/>
  <c r="J14" i="64" s="1"/>
  <c r="I19" i="64" l="1"/>
  <c r="W14" i="72" l="1"/>
  <c r="W15" i="72"/>
  <c r="W16" i="72"/>
  <c r="W17" i="72"/>
  <c r="W18" i="72"/>
  <c r="W19" i="72"/>
  <c r="W20" i="72"/>
  <c r="W21" i="72"/>
  <c r="W22" i="72"/>
  <c r="W23" i="72"/>
  <c r="W24" i="72"/>
  <c r="W25" i="72"/>
  <c r="W26" i="72"/>
  <c r="W27" i="72"/>
  <c r="W28" i="72"/>
  <c r="W29" i="72"/>
  <c r="W30" i="72"/>
  <c r="J14" i="62" l="1"/>
  <c r="C8" i="63" l="1"/>
  <c r="A8" i="64" l="1"/>
  <c r="A3" i="62"/>
  <c r="A3" i="64" s="1"/>
  <c r="C9" i="64"/>
  <c r="A9" i="64"/>
  <c r="A7" i="72" l="1"/>
  <c r="G29" i="72"/>
  <c r="F28" i="72"/>
  <c r="D28" i="72"/>
  <c r="A8" i="63" l="1"/>
  <c r="A7" i="62"/>
  <c r="A6" i="62"/>
  <c r="A5" i="62"/>
  <c r="A4" i="62"/>
  <c r="A6" i="63" l="1"/>
  <c r="A7" i="64"/>
  <c r="A4" i="63"/>
  <c r="A5" i="64"/>
  <c r="A3" i="63"/>
  <c r="A4" i="64"/>
  <c r="A5" i="63"/>
  <c r="A6" i="64"/>
  <c r="E25" i="64" l="1"/>
  <c r="E26" i="64" s="1"/>
  <c r="F14" i="63" l="1"/>
  <c r="C15" i="63"/>
  <c r="C27" i="64"/>
  <c r="K176" i="10"/>
  <c r="F15" i="63" l="1"/>
  <c r="C176" i="10"/>
  <c r="C13" i="62"/>
  <c r="N15" i="72" l="1"/>
  <c r="H14" i="62"/>
  <c r="C20" i="62"/>
  <c r="N22" i="72" l="1"/>
  <c r="N17" i="72"/>
  <c r="K28" i="72" l="1"/>
  <c r="J13" i="62" l="1"/>
  <c r="O28" i="10" l="1"/>
  <c r="M48" i="10"/>
  <c r="F13" i="62"/>
  <c r="F14" i="62" l="1"/>
  <c r="C13" i="63" s="1"/>
  <c r="L100" i="10"/>
  <c r="M193" i="10" s="1"/>
  <c r="N175" i="10"/>
  <c r="C12" i="63"/>
  <c r="C18" i="63" l="1"/>
  <c r="F21" i="62"/>
  <c r="F22" i="62" s="1"/>
  <c r="H21" i="62"/>
  <c r="F12" i="63"/>
  <c r="F18" i="63" s="1"/>
  <c r="F19" i="63" s="1"/>
  <c r="I22" i="62" l="1"/>
  <c r="C19" i="63"/>
  <c r="I23" i="62"/>
  <c r="B23" i="62" s="1"/>
  <c r="L21" i="63" l="1"/>
  <c r="B21" i="63" s="1"/>
  <c r="P10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D13" authorId="0" shapeId="0" xr:uid="{00000000-0006-0000-0800-000001000000}">
      <text>
        <r>
          <rPr>
            <b/>
            <sz val="9"/>
            <color indexed="81"/>
            <rFont val="Tahoma"/>
            <family val="2"/>
          </rPr>
          <t>ราคาต่ำกว่า 5 แสน ใช้ 1.3074 ถ้ามากกว่า ใช้สูตร ช่อง I15 แก้ตามลิ้ง</t>
        </r>
      </text>
    </comment>
    <comment ref="D14" authorId="0" shapeId="0" xr:uid="{00000000-0006-0000-0800-000002000000}">
      <text>
        <r>
          <rPr>
            <b/>
            <sz val="9"/>
            <color indexed="81"/>
            <rFont val="Tahoma"/>
            <family val="2"/>
          </rPr>
          <t>ราคาต่ำกว่า 5 แสน ใช้ 1.3074 ถ้ามากกว่า ใช้สูตร ช่อง I15 แก้ตามลิ้ง</t>
        </r>
      </text>
    </comment>
  </commentList>
</comments>
</file>

<file path=xl/sharedStrings.xml><?xml version="1.0" encoding="utf-8"?>
<sst xmlns="http://schemas.openxmlformats.org/spreadsheetml/2006/main" count="751" uniqueCount="424">
  <si>
    <t>สรุป</t>
  </si>
  <si>
    <t>ค่าแรงงาน</t>
  </si>
  <si>
    <t>นิ้ว</t>
  </si>
  <si>
    <t>คอนกรีต</t>
  </si>
  <si>
    <t>ขนาดหน้าไม้</t>
  </si>
  <si>
    <t>(............................................................)</t>
  </si>
  <si>
    <t>ประธานกรรมการกำหนดราคากลาง</t>
  </si>
  <si>
    <t>...........................................................</t>
  </si>
  <si>
    <t xml:space="preserve">      กรรมการกำหนดราคากลาง</t>
  </si>
  <si>
    <t xml:space="preserve"> .............................................................</t>
  </si>
  <si>
    <t xml:space="preserve">          (............................................................)</t>
  </si>
  <si>
    <t xml:space="preserve">           ............................................................</t>
  </si>
  <si>
    <t xml:space="preserve">                กรรมการกำหนดราคากลาง</t>
  </si>
  <si>
    <t>ไม้แบบ</t>
  </si>
  <si>
    <t>ไม้ค้ำยัน</t>
  </si>
  <si>
    <t>ค่าก่อสร้าง</t>
  </si>
  <si>
    <t>Factor F</t>
  </si>
  <si>
    <t>จำนวน</t>
  </si>
  <si>
    <t>หน่วย</t>
  </si>
  <si>
    <t>จำนวนเงิน</t>
  </si>
  <si>
    <t>หมายเหตุ</t>
  </si>
  <si>
    <t>ลบ.ม.</t>
  </si>
  <si>
    <t>ตร.ม.</t>
  </si>
  <si>
    <t>6 มม.</t>
  </si>
  <si>
    <t>9 มม.</t>
  </si>
  <si>
    <t>12 มม.</t>
  </si>
  <si>
    <t>15 มม.</t>
  </si>
  <si>
    <t>19 มม.</t>
  </si>
  <si>
    <t>25 มม.</t>
  </si>
  <si>
    <t>16 มม.</t>
  </si>
  <si>
    <t>20 มม.</t>
  </si>
  <si>
    <t>28 มม.</t>
  </si>
  <si>
    <t>ชนิดไม้</t>
  </si>
  <si>
    <t>ความยาว</t>
  </si>
  <si>
    <t>ปริมาตร</t>
  </si>
  <si>
    <t>เมตร</t>
  </si>
  <si>
    <t>ค่าวัสดุและแรงงาน</t>
  </si>
  <si>
    <t>ราคาต่อหน่วย</t>
  </si>
  <si>
    <t xml:space="preserve"> ลำดับที่</t>
  </si>
  <si>
    <t>ลำดับที่</t>
  </si>
  <si>
    <t>รายการ</t>
  </si>
  <si>
    <t>ต้น</t>
  </si>
  <si>
    <t>เหล็กเส้นกลมผิวเรียบ/เมตร</t>
  </si>
  <si>
    <t>เหล็กเส้นกลมผิวข้ออ้อย/เมตร</t>
  </si>
  <si>
    <r>
      <t>ฟ</t>
    </r>
    <r>
      <rPr>
        <vertAlign val="superscript"/>
        <sz val="14"/>
        <rFont val="Cordia New"/>
        <family val="2"/>
      </rPr>
      <t>3</t>
    </r>
  </si>
  <si>
    <t xml:space="preserve">                  </t>
  </si>
  <si>
    <t xml:space="preserve"> </t>
  </si>
  <si>
    <t>แบบเลขที่</t>
  </si>
  <si>
    <t>เมื่อวันที่</t>
  </si>
  <si>
    <t>เดือน</t>
  </si>
  <si>
    <t>พ.ศ.</t>
  </si>
  <si>
    <t>สถานที่ก่อสร้าง</t>
  </si>
  <si>
    <t xml:space="preserve">       โครงการ/งานก่อสร้างที่คำนวณราคากลาง</t>
  </si>
  <si>
    <t>หน่วย : บาท</t>
  </si>
  <si>
    <t>หน่วยงานเจ้าของโครงการ/งานก่อสร้าง</t>
  </si>
  <si>
    <t>ค่างานต้นทุน</t>
  </si>
  <si>
    <t>เงินประกันผลงานหัก........….%</t>
  </si>
  <si>
    <t>เงินล่วงหน้าจ่าย............…...%</t>
  </si>
  <si>
    <t>แบบสรุปราคากลางงานก่อสร้างอาคาร</t>
  </si>
  <si>
    <t>ค่าวัสดุ</t>
  </si>
  <si>
    <t>รวม</t>
  </si>
  <si>
    <t>ถอดแบบ/คำนวณราคากลางโดย</t>
  </si>
  <si>
    <t>ต่อหน่วย</t>
  </si>
  <si>
    <t>ราคา</t>
  </si>
  <si>
    <t>โครงการ/งานก่อสร้าง</t>
  </si>
  <si>
    <t>แบบฟอร์มการถอดแบบสำรวจรายการและปริมาณงานคอนกรีต ไม้แบบ ไม้ค้ำยัน และเหล็กเสริมคอนกรีต</t>
  </si>
  <si>
    <t>แบบฟอร์มการถอดแบบสำรวจรายการและปริมาณงานไม้</t>
  </si>
  <si>
    <t xml:space="preserve">                              เมื่อวันที่              เดือน                             พ.ศ.</t>
  </si>
  <si>
    <t xml:space="preserve">                  เมื่อวันที่              เดือน                             พ.ศ.</t>
  </si>
  <si>
    <t>ชื่อโครงการ/งานก่อสร้าง</t>
  </si>
  <si>
    <t>(ค่าใช้จ่ายพิเศษตามข้อกำหนดและค่าใช้จ่ายอื่นที่จำเป็นต้องมี)</t>
  </si>
  <si>
    <t>รวมค่าใช้จ่ายพิเศษตามข้อกำหนดฯ ทุกรายการ</t>
  </si>
  <si>
    <t>(ระบุรายการค่าใช้จ่ายพิเศษตามข้อกำหนดฯ)</t>
  </si>
  <si>
    <t>ที่</t>
  </si>
  <si>
    <t>รายการค่าใช้จ่าย</t>
  </si>
  <si>
    <t>รวมค่าใช้จ่าย</t>
  </si>
  <si>
    <t>ค่าภาษีมูลค่าเพิ่ม</t>
  </si>
  <si>
    <t>ค่าใช้จ่ายรวมภาษีมูลค่าเพิ่ม</t>
  </si>
  <si>
    <t>(สำหรับรายการที่มีภาษีมูลค่าเพิ่ม)</t>
  </si>
  <si>
    <t>ค่าใช้จ่ายรวม</t>
  </si>
  <si>
    <t>แบบแสดงรายการ ปริมาณงาน และราคา</t>
  </si>
  <si>
    <t>(ค่าก่อสร้าง)</t>
  </si>
  <si>
    <t>แบบฟอร์มการถอดแบบสำรวจรายการ ปริมาณงาน และวัสดุก่อสร้างทั่วไป</t>
  </si>
  <si>
    <t>บาท</t>
  </si>
  <si>
    <t xml:space="preserve">  เงื่อนไขการใช้ตาราง Factor F</t>
  </si>
  <si>
    <t>แบบสรุปค่าก่อสร้าง</t>
  </si>
  <si>
    <t>แบบแสดงการคำนวณและเหตุผลความจำเป็น</t>
  </si>
  <si>
    <t>สำหรับค่าใช้จ่ายพิเศษตามข้อกำหนดฯ</t>
  </si>
  <si>
    <t xml:space="preserve">  -23-</t>
  </si>
  <si>
    <t xml:space="preserve">  -24-</t>
  </si>
  <si>
    <t xml:space="preserve"> -25-</t>
  </si>
  <si>
    <t xml:space="preserve">  -27-</t>
  </si>
  <si>
    <t xml:space="preserve">     แบบฟอร์มนี้   สามารถปรับปรุงและเปลี่ยนแปลงได้ตามความเหมาะสมและสอดคล้องกับ</t>
  </si>
  <si>
    <t>รวมค่าก่อสร้างทั้งโครงการ/งานก่อสร้าง</t>
  </si>
  <si>
    <r>
      <t xml:space="preserve">  </t>
    </r>
    <r>
      <rPr>
        <b/>
        <sz val="15"/>
        <color theme="9" tint="-0.249977111117893"/>
        <rFont val="EucrosiaUPC"/>
        <family val="1"/>
      </rPr>
      <t xml:space="preserve">  </t>
    </r>
    <r>
      <rPr>
        <b/>
        <sz val="15"/>
        <color rgb="FFC00000"/>
        <rFont val="EucrosiaUPC"/>
        <family val="1"/>
      </rPr>
      <t>แบบ ปร.1</t>
    </r>
    <r>
      <rPr>
        <b/>
        <sz val="15"/>
        <rFont val="EucrosiaUPC"/>
        <family val="1"/>
        <charset val="222"/>
      </rPr>
      <t xml:space="preserve">   แผ่นที่  ..../.....</t>
    </r>
  </si>
  <si>
    <r>
      <rPr>
        <b/>
        <sz val="15"/>
        <color rgb="FFC00000"/>
        <rFont val="EucrosiaUPC"/>
        <family val="1"/>
      </rPr>
      <t>แบบ ปร.2</t>
    </r>
    <r>
      <rPr>
        <b/>
        <sz val="15"/>
        <rFont val="EucrosiaUPC"/>
        <family val="1"/>
        <charset val="222"/>
      </rPr>
      <t xml:space="preserve">   แผ่นที่  ...../.....</t>
    </r>
  </si>
  <si>
    <r>
      <rPr>
        <b/>
        <sz val="15"/>
        <color rgb="FFC00000"/>
        <rFont val="EucrosiaUPC"/>
        <family val="1"/>
      </rPr>
      <t>แบบ ปร.3</t>
    </r>
    <r>
      <rPr>
        <b/>
        <sz val="15"/>
        <rFont val="EucrosiaUPC"/>
        <family val="1"/>
        <charset val="222"/>
      </rPr>
      <t xml:space="preserve">  แผ่นที่ .... /....</t>
    </r>
  </si>
  <si>
    <t>กลุ่มงานก่อสร้าง  สถาบันวิจัยเกษตรวิศวกรรม  กรมวิชาการเกษตร</t>
  </si>
  <si>
    <t>ภาษีมูลค่าเพิ่ม...........7..……%</t>
  </si>
  <si>
    <t>รวมค่าก่อสร้างเป็นเงินทั้งสิ้น</t>
  </si>
  <si>
    <t>คิดเป็นเงินประมาณ</t>
  </si>
  <si>
    <t>ปัดเศษ</t>
  </si>
  <si>
    <t>ตัวอักษร</t>
  </si>
  <si>
    <t>ชุด</t>
  </si>
  <si>
    <t>แผ่น</t>
  </si>
  <si>
    <t>งาน</t>
  </si>
  <si>
    <t>-</t>
  </si>
  <si>
    <t>ก.ก.</t>
  </si>
  <si>
    <t>ม.</t>
  </si>
  <si>
    <t>อัน</t>
  </si>
  <si>
    <t>แบบ ปร. 4 และ ปร. 5  ที่แนบ          มีจำนวน               1                           ชุด</t>
  </si>
  <si>
    <t>- ลวดผูกเหล็ก</t>
  </si>
  <si>
    <t>งานผนัง</t>
  </si>
  <si>
    <t>งานฝ้าเพดาน</t>
  </si>
  <si>
    <t>งานไฟฟ้า</t>
  </si>
  <si>
    <t>งานทาสี</t>
  </si>
  <si>
    <t>- ค่าแรงไม้แบบ</t>
  </si>
  <si>
    <t>วิธีคำนวณเทียบอัตราส่วนเพื่อหาค่า FACTOR F</t>
  </si>
  <si>
    <t>ค่างาน(ทุน)</t>
  </si>
  <si>
    <t>ล้านบาท</t>
  </si>
  <si>
    <t>&lt;0.5</t>
  </si>
  <si>
    <t>กรณีค่างานอยู่ระหว่างช่วงของค่างานต้นทุนที่กำหนดในตาราง Factor F ให้เทียบอัตราส่วน เพื่อหา Factor F  ดังนี้</t>
  </si>
  <si>
    <t>สูตร</t>
  </si>
  <si>
    <t>ต้องการหาค่า Factor F ของค่างานต้นทุน</t>
  </si>
  <si>
    <t>=</t>
  </si>
  <si>
    <t>A</t>
  </si>
  <si>
    <t>ค่า Factor F</t>
  </si>
  <si>
    <r>
      <t>D</t>
    </r>
    <r>
      <rPr>
        <sz val="16"/>
        <rFont val="Cordia New"/>
        <family val="2"/>
      </rPr>
      <t>-</t>
    </r>
  </si>
  <si>
    <t>(</t>
  </si>
  <si>
    <t>D</t>
  </si>
  <si>
    <t>E</t>
  </si>
  <si>
    <t>)</t>
  </si>
  <si>
    <t>B</t>
  </si>
  <si>
    <t>C</t>
  </si>
  <si>
    <t>ค่าวัสดุและค่าแรงงาน</t>
  </si>
  <si>
    <t>รวมเป็นเงินประมาณ</t>
  </si>
  <si>
    <t>เงื่อนไข</t>
  </si>
  <si>
    <t>เงินล่วงหน้าจ่าย</t>
  </si>
  <si>
    <t>ดอกเบี้ยเงินกู้</t>
  </si>
  <si>
    <t>ต่อปี</t>
  </si>
  <si>
    <t>เงินประกันผลงานหัก</t>
  </si>
  <si>
    <t>ภาษีมูลค่าเพิ่ม</t>
  </si>
  <si>
    <t>เมื่อ</t>
  </si>
  <si>
    <t>ค่างานต้นทุนตัวต่ำกว่าค่างานต้นทุน A</t>
  </si>
  <si>
    <t>ค่างานต้นทุนตัวสูงกว่าค่างานต้นทุน A</t>
  </si>
  <si>
    <t>ค่า Factor F ของค่างานต้นทุน B</t>
  </si>
  <si>
    <t>ค่า Factor F ของค่างานต้นทุน C</t>
  </si>
  <si>
    <t>แทนค่าสูตร</t>
  </si>
  <si>
    <t>x</t>
  </si>
  <si>
    <t>ค่าFactor F</t>
  </si>
  <si>
    <t>คณะกรรมการกำหนดราคากลาง</t>
  </si>
  <si>
    <t>ประธานกรรมการ</t>
  </si>
  <si>
    <t>กรรมการ</t>
  </si>
  <si>
    <t>(นายอพิเชษฐ์ ชุดกระโทก)</t>
  </si>
  <si>
    <t>นายช่างโยธาปฏิบัติงาน</t>
  </si>
  <si>
    <t>สถาบันวิจัยเกษตรวิศวกรรม</t>
  </si>
  <si>
    <t>กรมวิชาการเกษตร</t>
  </si>
  <si>
    <t>นายนิสิต  บุญดก</t>
  </si>
  <si>
    <t>อ้างอิงหลักเกณฑ์การคำนวณราคากลางงานก่อสร้างของทางราชการ  ตามมติ คณะรัฐมนตรี ๑๓ มีนาคม ๒๕๕๕ และแก้ไขเพิ่มตามหนังสือกรมบัญชี</t>
  </si>
  <si>
    <t xml:space="preserve">กลาง ด่วนที่สุด ที่ กค ๐๔๐๕.๓/ว ๘๓ ลว.วันที่ ๑๕ มีนาคม ๒๕๖๐ (หลักเกณฑ์การคำนวณราคากลางงานก่อสร้างอาคาร) </t>
  </si>
  <si>
    <t>1. ราคาวัสดุและค่าแรงจาก : สำนักดัชนีเศรษกิจการค้า  สำนักงานปลัดกระทรวงพาณิชย์  โทร. ๐-๒๕๐๗-๕๘๕๙  ราคาสินค้าเฉลี่ยวัสดุก่อสร้าง</t>
  </si>
  <si>
    <t>กรอกข้อมูลจังหวัดและเดือน</t>
  </si>
  <si>
    <t>(ลงชื่อ)………………...……...................…………ประธานกรรมการ</t>
  </si>
  <si>
    <t>นักวิชาการเกษตรชำนาญการ  ศูนย์วิจัยและพัฒนาการเกษตรมหาสารคาม</t>
  </si>
  <si>
    <t>(ว่าที่ร.ต.อนุชา  เหลาเคน)</t>
  </si>
  <si>
    <t>(ลงชื่อ)……………………………………………กรรมการ</t>
  </si>
  <si>
    <t>(ลงชื่อ)…………………………………………กรรมการ</t>
  </si>
  <si>
    <t xml:space="preserve">                             (นายนิสิต  บุญดก )</t>
  </si>
  <si>
    <t xml:space="preserve">                            (นายรัตนศักดิ์  พินิจเมือง)</t>
  </si>
  <si>
    <t xml:space="preserve">                    นายช่างโยธาชำนาญงาน  สถาบันวิจัยเกษตรวิศวกรรม                 เจ้าพนักงานเกษตรชำนาญงาน  ศูนย์วิจัยและพัฒนาการเกษตรมหาสารคาม </t>
  </si>
  <si>
    <t>แบบสรุปค่าครุภัณฑ์จัดซื้อ</t>
  </si>
  <si>
    <t>ความหนาปูน</t>
  </si>
  <si>
    <t>ความกว้าง</t>
  </si>
  <si>
    <t>ดอกเบี้ยเงินกู้.............7..……%</t>
  </si>
  <si>
    <t xml:space="preserve">ปรับราคากลาง    </t>
  </si>
  <si>
    <t>ตารางเมตร</t>
  </si>
  <si>
    <t>จุด</t>
  </si>
  <si>
    <t xml:space="preserve"> - ตะปู</t>
  </si>
  <si>
    <t>งานก่อสร้าง โรงงานปรับปรุงสภาพเมล็ดพันธุ์</t>
  </si>
  <si>
    <t>งานโครงสร้าง</t>
  </si>
  <si>
    <t xml:space="preserve"> - การบดอัดดินด้วยวิธีมาตรฐาน (Standard Compaction)</t>
  </si>
  <si>
    <t xml:space="preserve"> - การทดลอง C.B.R. แบบแช่น้ำ (C.B.R. soaked)</t>
  </si>
  <si>
    <t xml:space="preserve"> - การหา Dispersive Soil โดยวิธี (Crumb Test)</t>
  </si>
  <si>
    <t xml:space="preserve"> - การหาความชื้น (Moisture content)</t>
  </si>
  <si>
    <t xml:space="preserve"> - ดินลูกรังรองพื้น สูง 0.20 ม. บดอัด</t>
  </si>
  <si>
    <t xml:space="preserve"> - การบดอัดดินด้วยวิธีสูงกว่ามาตรฐาน (Modified Compaction)</t>
  </si>
  <si>
    <t>งานโครงสร้างเหล็กรูปพรรณ</t>
  </si>
  <si>
    <t>- เหล็ก C 125 x 50 x 20 x 3.2 mm.</t>
  </si>
  <si>
    <t>- เหล็ก กล่อง 1" x 1" x 2.0 mm.</t>
  </si>
  <si>
    <t>งานสถาปัตยกรรม</t>
  </si>
  <si>
    <t>งานมุงหลังคา</t>
  </si>
  <si>
    <t>- Sky Light</t>
  </si>
  <si>
    <t>- ฉนวนกันความร้อนชนิด ( PE ) หนา 5 มม.</t>
  </si>
  <si>
    <t>- รางระบายน้ำสแตนเลส กว้าง 30 ชม.</t>
  </si>
  <si>
    <t>- ท่อรับน้ำฝนสแตนเลส ขนาด 4 นิ้ว</t>
  </si>
  <si>
    <t>- ผนังก่ออิฐบล็อค</t>
  </si>
  <si>
    <t>- ปูกระเบื้อง ขนาด 12" x 12"</t>
  </si>
  <si>
    <t>- ผนังห้องน้ำสำเร็จรูป</t>
  </si>
  <si>
    <t>- ค่าแรงติดตั้งแผ่นฉนวนผนังสำเร็จรูปหนา 4 นิ้ว</t>
  </si>
  <si>
    <t>งานฉาบปูน</t>
  </si>
  <si>
    <t>- งานผนังฉาบปูนเรียบ .</t>
  </si>
  <si>
    <t>งานผิวพื้น</t>
  </si>
  <si>
    <t>- พื้น Floor Hardener</t>
  </si>
  <si>
    <t>- พื้นซีเมนต์ขัดเรียบ</t>
  </si>
  <si>
    <t>งานผิวพื้นสำเร็จรวมปูนทรายปรับระดับ 5.0 ชม.</t>
  </si>
  <si>
    <t>- ปูกระเบื้องแกรนิตโต้ ขนาต 24'x24"</t>
  </si>
  <si>
    <t>- ปูกระเบื้องชนิดผิวกันลื่น ขนาด 12"X12"</t>
  </si>
  <si>
    <t>- งานม่านพลาสติกใสทนเย็น ตามแบบ</t>
  </si>
  <si>
    <t>งานสุขภัณฑ์ (เคลือบขาว) พร้อมอุปกรณ์</t>
  </si>
  <si>
    <t>- ทาสีน้ำพลาสติก</t>
  </si>
  <si>
    <t>- ทาสีน้ำมัน</t>
  </si>
  <si>
    <t>- ชุดโคมไฟกันชื้น ขนาด 2x18 วัตต์ ชนิดหลอด LED</t>
  </si>
  <si>
    <t>- โคมไฟฟ้า LED ชนิดฝังฝ้าเพดาน</t>
  </si>
  <si>
    <t>- สวิตช์ไฟฟ้า เปิด-ปิด</t>
  </si>
  <si>
    <t>- ปลั๊กไฟฟ้า ชนิดมีสายดิน</t>
  </si>
  <si>
    <t>งานเดินสายไฟร้อยท่อ สายไฟภายนอก-ภายในอาคาร</t>
  </si>
  <si>
    <t>ท่อสายและรางเคเบิ้ล</t>
  </si>
  <si>
    <t>- ท่อ EMT ขนาด 1/2 นิ้ว</t>
  </si>
  <si>
    <t>- ท่อ EMT ขนาด 3/4 นิ้ว</t>
  </si>
  <si>
    <t>- ท่อ EMT ขนาด 1 1/4 นิ้ว</t>
  </si>
  <si>
    <t>- FITTING &amp; SUPPORT &amp; ACCESSORIES</t>
  </si>
  <si>
    <t>งานสายไฟฟ้า</t>
  </si>
  <si>
    <t>- สายไฟ IEC 01 450/750V 709C ขนาด 2.5 ตร.มม.</t>
  </si>
  <si>
    <t>- สายไฟ IEC 01 450/750V 70PC ขนาด 4 ตร.มม.</t>
  </si>
  <si>
    <t>- สายไฟ IEC 01 450/750V 709C ขนาด 6 ตร.มม.</t>
  </si>
  <si>
    <t>- สายไฟ IEC 01 450/750V 709C ขนาด 16 ตร.มม.</t>
  </si>
  <si>
    <t>- ACCESSORIES</t>
  </si>
  <si>
    <t>ระบบ Main ไฟฟ้า</t>
  </si>
  <si>
    <t>งานระบบประปาและสุขาภิบาล</t>
  </si>
  <si>
    <t>งานเดินท่อระบบประปาและสุขาภิบาล</t>
  </si>
  <si>
    <t>COLD WATER PIPE (PVC. CLASS 13.5)</t>
  </si>
  <si>
    <t>- Dia. 1/2"</t>
  </si>
  <si>
    <t>- Dia. 3/4"</t>
  </si>
  <si>
    <t>- Dia. 1"</t>
  </si>
  <si>
    <t>- FITTINGS &amp; ACCESSORIES</t>
  </si>
  <si>
    <t>- HANGER &amp; SUPPORT</t>
  </si>
  <si>
    <t>- TEST &amp; COMMISSIONING</t>
  </si>
  <si>
    <t>- Dia. 1 1/2"</t>
  </si>
  <si>
    <t>- Dia. 2"</t>
  </si>
  <si>
    <t>- Dia. 4"</t>
  </si>
  <si>
    <t>FITTINGS &amp; ACCESSORIES</t>
  </si>
  <si>
    <t>เครื่องปรับอากาศ</t>
  </si>
  <si>
    <t>ชุดเครื่องจักรปรับปรุงสภาพเมล็ดพันธุ์</t>
  </si>
  <si>
    <t>- เครื่องทำความสะอาดและคัดแยกเมล็ดพันธุ์</t>
  </si>
  <si>
    <t>- เครื่องคัดเมล็ดพันธุ์ตามความถ่วงจำเพาะ</t>
  </si>
  <si>
    <t>- เครื่องชั่งและบรรจุกึ่งอัตโนมัติ</t>
  </si>
  <si>
    <t>- เครื่องลำเสียงเมล็ดพันธุ์แบบกระพ้อ</t>
  </si>
  <si>
    <t xml:space="preserve"> - ค่าตัดหัวเสาเข็มสี่เหลี่ยมตัน 0.22x.22 ม.</t>
  </si>
  <si>
    <t xml:space="preserve"> - ขุด-กลบดิน</t>
  </si>
  <si>
    <t xml:space="preserve"> - ทรายหยาบบดอัดแน่น</t>
  </si>
  <si>
    <t xml:space="preserve"> - คอนกรีตหยาบ</t>
  </si>
  <si>
    <t xml:space="preserve"> - คอนกรีต 1:2:4 fc' 240 ksc ( cube)</t>
  </si>
  <si>
    <t xml:space="preserve"> - งานแบบหล่อคอนกรีต</t>
  </si>
  <si>
    <t>งานทดสอบดินถม</t>
  </si>
  <si>
    <t>งานทดสอบดินลูกรัง</t>
  </si>
  <si>
    <t xml:space="preserve"> - การทดสอบหาความสึกกร่อนของมวลรวมโดยใช้เครื่อง
   ลอสแอนเจลีส (Abrasion By Los Angeles Machine)</t>
  </si>
  <si>
    <t>งานเหล็กเสริมคอนกรีต (เส้นกลม SR24,ข้ออ้อย S040 SD40T)</t>
  </si>
  <si>
    <t>- เหล็ก RB Ø 6 mm.</t>
  </si>
  <si>
    <t>- เหล็ก RB Ø  9 mm.</t>
  </si>
  <si>
    <t>- เหล็ก DB Ø 12 mm.</t>
  </si>
  <si>
    <t>- เหล็ก DB Ø 16 mm.</t>
  </si>
  <si>
    <t xml:space="preserve"> - หลังคา Metal Sheet เคลือบอลูซิงค์ หนา 0.4 mm.</t>
  </si>
  <si>
    <t>- ฝ้าเพดานยิปซั่มบอร์ดฉาบเรียบชนิดกันชื้น หนา 9 มม. 
  โครงเคร่าเหล็กอาบสังกะสี</t>
  </si>
  <si>
    <t xml:space="preserve">งานประตู-หน้าต่าง </t>
  </si>
  <si>
    <t>- ป2 ประตูเหล็กม้วนทึบ ตามแบบ
พร้อมระบบปิดเปิดด้วยมอเตอร์ไฟฟ้า พร้อมอุปกรณ์ครบชุด</t>
  </si>
  <si>
    <t>- ป3 (ประตูบานเปิดเดี่ยว AL.อบสีขาว)</t>
  </si>
  <si>
    <t>- ป4 (ประตูบานเปิดเดี่ยว UPVC)</t>
  </si>
  <si>
    <t>- ป5 (ประตูบานเปิดเดี่ยว พร้อมหน้าต่างบานเกล็ด)</t>
  </si>
  <si>
    <t>- น1 (หน้าต่างบานเลื่อน AL.อบสีขาว)</t>
  </si>
  <si>
    <t>- น2 (หน้าต่างบานกระทุ้ง AL.อบสีขาว)</t>
  </si>
  <si>
    <t>- น4 (หน้าต่างบานกระทุ้ง AL.อบสีขาว พร้อมแกนหมุนเปิด-ปิด)</t>
  </si>
  <si>
    <t>- โถปัสสาวะชาย พร้อมฟลัชวาล์ว พร้อมอุปกรณ์ครบชุด</t>
  </si>
  <si>
    <t>- อ่างล้างหน้าชนิดฝังบนเคาน์เตอร์</t>
  </si>
  <si>
    <t>- อ่างล้างหน้าชนิดติดผนัง</t>
  </si>
  <si>
    <t>- สายฉีดชำระ</t>
  </si>
  <si>
    <t>- ที่ใส่กระดาษชำระ</t>
  </si>
  <si>
    <t>- ฝักบัวอาบน้ำครบชุด</t>
  </si>
  <si>
    <t>- ก๊อกน้ำ ทองเหลืองชนิดบอลวาล์ว ขนาด 3/4"</t>
  </si>
  <si>
    <t>- บ่อเกรอะ-บ่อกรองสำเร็จรูป ขนาด 1,600 ลิตร</t>
  </si>
  <si>
    <t>- บ่อซึม</t>
  </si>
  <si>
    <t>- งานปรับพื้นที่เดิม (กำจัดวัชพืช)</t>
  </si>
  <si>
    <t>- แผ่นโฟมขนาด 0.60 x 1.20 ม. หนา 3/4"</t>
  </si>
  <si>
    <t>- แผ่นพลาสติกขนาด 0.07 มม. กว้าง 120 ม.</t>
  </si>
  <si>
    <t>- ยางแอสฟัลท์</t>
  </si>
  <si>
    <t>- งานไม้แบบ</t>
  </si>
  <si>
    <t>- ตะแกรงดักผง Ø 3"</t>
  </si>
  <si>
    <t>lot.</t>
  </si>
  <si>
    <t>บ่อ</t>
  </si>
  <si>
    <t>ลิตร</t>
  </si>
  <si>
    <t>- แบบนั่งราบ สองชิ้น พร้อมหม้อน้ำ รุ่นประหยัดน้ำ 6 ลิตร 
  พร้อมอุปกรณ์ครบชุด</t>
  </si>
  <si>
    <t>- TEST &amp; COMMISSIONING SOIL ,WASTE &amp; VENT PIPE 
  (PVC. CLASS 8.5)</t>
  </si>
  <si>
    <t>- ท่อเหล็ก Ø 3" หนา 3.2 mm.</t>
  </si>
  <si>
    <t>- ท่อเหล็ก Ø 2 1/2" หนา 2.8 mm.</t>
  </si>
  <si>
    <t>- ท่อเหล็ก Ø 2" หนา 3.2 mm.</t>
  </si>
  <si>
    <t>- ตะแกรงเหล็กไวร์เมช  6 มม. @ 0.20 ม.</t>
  </si>
  <si>
    <t>- เหล็กเส้นกลมผิวเรียบ  15 มม. SR 24 ยาว 0.50 ม.</t>
  </si>
  <si>
    <t>- เหล็กข้ออ้อย DB  20 มม. SD 40</t>
  </si>
  <si>
    <t>- ทาสีฝ้าเพดาน</t>
  </si>
  <si>
    <t>- งานฉาบปูนเรียบ โครงสร้าง</t>
  </si>
  <si>
    <t>- เสาเอ็นและทับหลัง คสล. ขนาด 0.10x0.10 ม.</t>
  </si>
  <si>
    <t>- งานเซี้ยม</t>
  </si>
  <si>
    <t>- คอนกรีตผสมเสร็จ 280 ksc CUBE หนา 0.20 ม.</t>
  </si>
  <si>
    <t>- ทรายหยาบบดอัดแน่น หนา 0.05 ม.</t>
  </si>
  <si>
    <t>- โคมไฟฟ้า LED  Hi bay 100  watts</t>
  </si>
  <si>
    <t xml:space="preserve">  พร้อม J-Bolt 0 15 mm x 0.30 m.</t>
  </si>
  <si>
    <t xml:space="preserve"> - Plate เหล็กแผ่นหนา 10 mm. ขนาด 0.25 x 0.25 </t>
  </si>
  <si>
    <t xml:space="preserve">-  Plate เหล็กแผ่นหนา 10 mm. ขนาด 0.30 x 0.30 </t>
  </si>
  <si>
    <t xml:space="preserve">  พร้อม J-Bolt 0 12 mm x 0.15 m.</t>
  </si>
  <si>
    <t xml:space="preserve"> - Plate เหล็กแผ่นหนา 10 mm. ขนาด 0.30 x 0.40</t>
  </si>
  <si>
    <t xml:space="preserve"> - Plate เหล็กแผ่นหนา 6 mm. ขนาด 0.15 x 0.15 </t>
  </si>
  <si>
    <t xml:space="preserve">  พร้อม  Bolt 0 20 mm </t>
  </si>
  <si>
    <t xml:space="preserve"> - Plate เหล็กแผ่นหนา 10 mm. ขนาด 0.10 x 0.30</t>
  </si>
  <si>
    <t>- ฝ้าตาข่ายสานกันนก #1"  พร้อมโครงคร่าว เหล็กกล่อง 1"x2"x1.2 มม.</t>
  </si>
  <si>
    <t>- ผนังตาข่ายสานกันนก #1"  พร้อมโครงคร่าว เหล็กกล่อง 2"x2"x2.00 มม.</t>
  </si>
  <si>
    <t>- ท่อเหล็ก Ø 1 1/2" หนา 2.5 mm.</t>
  </si>
  <si>
    <t>- ทาสีกันสนิม</t>
  </si>
  <si>
    <t>- เหล็กตะแกรง WIRE MASH  Ø  6 mm @ 0.20 m #</t>
  </si>
  <si>
    <t>- งานวางท่อระบายน้ำ 0.80 เมตร</t>
  </si>
  <si>
    <t>- Load Center Q03-100EZ24G/SN</t>
  </si>
  <si>
    <t>- โคมไฟฟ้าสปอร์ตไลท์ LED 150 watts</t>
  </si>
  <si>
    <t>- พื้นผิวเคลือบ PU หนา 4 มม.</t>
  </si>
  <si>
    <t>ถัง</t>
  </si>
  <si>
    <t>- เครืองปรับอากาศแบบติดผนัง ขนาด 18,000 BTU (ระบบ Inverter)</t>
  </si>
  <si>
    <t>- โคมไฟฟ้าแบบมีตะแกรงอลูมิเนียม
ชนิดฝังผ้ายิปซั่มหลอด LED โคม 2x18 วัตต์ ขนาด 60x120 ชม.</t>
  </si>
  <si>
    <t>- โคมไฟฟ้า หลอด LED ไม่มีครอบ พร้อมอุปกรณ์ 1x18 วัตต์</t>
  </si>
  <si>
    <t>- เครื่องแยกหิน กรวด</t>
  </si>
  <si>
    <t>- เครื่องคัดแยกสีเมล็ดพันธุ์</t>
  </si>
  <si>
    <t>- จักรเย็บกระสอบพร้อมสายพานลำเลียง</t>
  </si>
  <si>
    <t>- ถังพักเมล็ดพันธุ์</t>
  </si>
  <si>
    <t>- ปั๊มลมชนิดจ่ายทำลมแห้ง</t>
  </si>
  <si>
    <t>- การติดตั้งระบบปรับปรุงสภาพเมล็ดพันธุ์</t>
  </si>
  <si>
    <t>- ตู้ระบบไฟฟ้าควบคุมเครื่องจักร</t>
  </si>
  <si>
    <t xml:space="preserve">- ก๊อกสำหรับอ่างล้างหน้า </t>
  </si>
  <si>
    <t xml:space="preserve">- กระจกเงาขนาด 0.70x0.80 เมตร </t>
  </si>
  <si>
    <t>- SIDING Metal Sheet เคลือบอลูซิงค์ หนา 0.4 mm.</t>
  </si>
  <si>
    <t>- บานเกล็ดระบายอากาศ Metal Sheet เคลือบอลูซิงค์ หนา 0.4 mm.</t>
  </si>
  <si>
    <t>ปร.5 (ก)</t>
  </si>
  <si>
    <t>ปร.5 (ข)</t>
  </si>
  <si>
    <t>เดิม</t>
  </si>
  <si>
    <t>เพิ่มเติม ปรับใหม่</t>
  </si>
  <si>
    <t>- ระบบหม้อแปลงไฟฟ้า (ขนาด 250 kVA)</t>
  </si>
  <si>
    <r>
      <rPr>
        <b/>
        <sz val="14"/>
        <rFont val="Cordia New"/>
        <family val="2"/>
      </rPr>
      <t xml:space="preserve">- ชุด Air Cooled Condensing Unit </t>
    </r>
    <r>
      <rPr>
        <sz val="14"/>
        <rFont val="Cordia New"/>
        <family val="2"/>
      </rPr>
      <t xml:space="preserve">
คอมเพรสเซอร์ขนาด 5 แรงม้า</t>
    </r>
  </si>
  <si>
    <r>
      <rPr>
        <b/>
        <sz val="14"/>
        <rFont val="Cordia New"/>
        <family val="2"/>
      </rPr>
      <t xml:space="preserve">- ชุดอุปกรณ์เครื่องเย็น </t>
    </r>
    <r>
      <rPr>
        <sz val="14"/>
        <rFont val="Cordia New"/>
        <family val="2"/>
      </rPr>
      <t xml:space="preserve">
เกจความดัน, Hi-Low Pressure Control ,
Hi-Low pressure gauge, Hi-Low pressure control, Filter drier , 
Service vale, Sight glass, Solenoid valve, Suction Accumulator 
ท่อทองแดงชนิด พร้อมหุ้มฉนวน </t>
    </r>
  </si>
  <si>
    <t>หมวดงานค่าใช้จ่ายพิเศษ</t>
  </si>
  <si>
    <t>แบบเลขที่ 26/68</t>
  </si>
  <si>
    <t>-ประตูห้องน้ำสำเร็จรูป</t>
  </si>
  <si>
    <t>- น3 (หน้าต่างบานกระทุ้ง AL.อบสีขาว พร้อมแกนหมุนเปิด-ปิด)</t>
  </si>
  <si>
    <t>อุดรธานี</t>
  </si>
  <si>
    <t>มกราคม ปี๒๕๖๘</t>
  </si>
  <si>
    <t>2.บัญชีค่าแรงงาน/ดำเนินการสำหรับถอดแบบคำนวณราคากลางงานก่อสร้าง ปรับปรุงเดือน มีนาคม  ๒๕๖๖</t>
  </si>
  <si>
    <t xml:space="preserve"> - ดินถม สูงประมาณ 1.40 ม. บดอัด 3 ชั้น</t>
  </si>
  <si>
    <r>
      <rPr>
        <b/>
        <sz val="14"/>
        <color theme="1"/>
        <rFont val="Cordia New"/>
        <family val="2"/>
      </rPr>
      <t xml:space="preserve">- ชุด Unit Cooler </t>
    </r>
    <r>
      <rPr>
        <sz val="14"/>
        <color theme="1"/>
        <rFont val="Cordia New"/>
        <family val="2"/>
      </rPr>
      <t xml:space="preserve">
Re-heat coil. by hot gas capacity 4 kW</t>
    </r>
  </si>
  <si>
    <r>
      <rPr>
        <b/>
        <sz val="14"/>
        <color theme="1"/>
        <rFont val="Cordia New"/>
        <family val="2"/>
      </rPr>
      <t xml:space="preserve">- ชุด Control Panel </t>
    </r>
    <r>
      <rPr>
        <sz val="14"/>
        <color theme="1"/>
        <rFont val="Cordia New"/>
        <family val="2"/>
      </rPr>
      <t xml:space="preserve">
Main breaker, Circuit breaker, Phase protectoion ,
Magnetic with Over load, Temperature controller ,
Humidity controller, Switch on-off, Pilot lamp 
สายไฟขนาดต่างๆ พร้อมท่อร้อยสายไฟ clipcel  
Circuit breaker สำหรับงานชุดโคมไฟกันชิ้นของห้องเย็น</t>
    </r>
  </si>
  <si>
    <t>งานทดสอบ</t>
  </si>
  <si>
    <t xml:space="preserve"> - งานเจาะสำรวจดิน ทดสอบดินวิธี Boring Test (SPT.)</t>
  </si>
  <si>
    <t xml:space="preserve"> - งานทดสอบความหนาแน่นของดินในสนาม (Field Density Test)
  (งานดินถม)</t>
  </si>
  <si>
    <t xml:space="preserve"> - งานทดสอบความหนาแน่นของดินในสนาม (Field Density Test)
 (งานดินลูกรัง)</t>
  </si>
  <si>
    <t>สถานที่ก่อสร้าง ศูนย์ขยายพันธุ์พืชที่ 10 จังหวัดอุดรธานี ตำบลเมืองเพีย อำเภอกุดจับ จังหวัดอุดรธานี</t>
  </si>
  <si>
    <t>ชุดพาเลทพลาสติก รับน้ำหนัก 1,000 กิโลกรัม</t>
  </si>
  <si>
    <t xml:space="preserve">ชุดถังดับเพลิงชนิดเคมีแห้ง ปริมาตร 15 ปอนด์ </t>
  </si>
  <si>
    <t>- เครื่องปรับอากาศแบบติดผนัง ขนาด 12,000 BTU (ระบบ Inverter)</t>
  </si>
  <si>
    <t xml:space="preserve">- ชุดถังดับเพลิงชนิดเคมีแห้ง ปริมาตร 15 ปอนด์ </t>
  </si>
  <si>
    <t>- ชุดพาเลทพลาสติก รับน้ำหนัก 1,000 กิโลกรัม</t>
  </si>
  <si>
    <t>ราคากลาง</t>
  </si>
  <si>
    <t>รวมค่าวัสดุและแรงงานชุดเครื่องจักรปรับปรุงสภาพเมล็ดพันธุ์    เป็นเงิน</t>
  </si>
  <si>
    <t>รวมค่าวัสดุและแรงงานเครื่องปรับอากาศ                              เป็นเงิน</t>
  </si>
  <si>
    <t>รวมค่าวัสดุและแรงงานระบบเครื่องทำความเย็นฯ             เป็นเงิน</t>
  </si>
  <si>
    <t>ชื่อโครงการ/งานก่อสร้าง โรงงานปรับปรุงสภาพเมล็ดพันธุ์ พร้อมลานตาก ศูนย์ขยายพันธุ์พืชที่ 10 จังหวัดอุดรธานี ตำบลเมืองเพีย อำเภอกุดจับ จังหวัดอุดรธานี</t>
  </si>
  <si>
    <t>หน่วยงานเจ้าของโครงการ/งานก่อสร้าง ศูนย์ขยายพันธุ์พืชที่ 10 จังหวัดอุดรธานี   กรมส่งเสริมการเกษตร  กระทรวงเกษตรและสหกรณ์</t>
  </si>
  <si>
    <t>หน่วยงาน ศูนย์ขยายพันธุ์พืชที่ 10 จังหวัดอุดรธานี  กรมส่งเสริมการเกษตร  กระทรวงเกษตรและสหกรณ์</t>
  </si>
  <si>
    <t>รวมค่าวัสดุและแรงงาน                             เป็นเงิน</t>
  </si>
  <si>
    <t>รวมค่าวัสดุและแรงงาน                            เป็นเงิน</t>
  </si>
  <si>
    <t>รวมค่าวัสดุและแรงงานชุดถังดับเพลิงชนิดเคมีแห้ง         เป็นเงิน</t>
  </si>
  <si>
    <t>เครื่อง</t>
  </si>
  <si>
    <t>ระบบ</t>
  </si>
  <si>
    <t xml:space="preserve"> - การหาขนาดเม็ดดินโดยการร่อนผ่านตะแกรง (Sieve Analysisisis)</t>
  </si>
  <si>
    <t xml:space="preserve"> - การหาขนาดเม็ดดินโดยการร่อนผ่านตะแกรง (Sieve Analysisis)</t>
  </si>
  <si>
    <t xml:space="preserve"> - งานเข็ม คอร. สี่เหลี่ยมตัน 0.22x.22 ม. ยาว 12 ม.</t>
  </si>
  <si>
    <t xml:space="preserve"> - ไม้คร่าว</t>
  </si>
  <si>
    <t>- ผนังอลูมิเนียมอบขาว กระจกใสเขียว รางลูกฟูกอบขาว สูง 0.80 ม.</t>
  </si>
  <si>
    <t>- แผ่นฉนวนผนังสำเร็จรูปหนา 4 นิ้ว ชนิด Polystyrene Foam ความหนาแน่น  โฟม 1:25 ปอนด์/ลบ.ฟุต ผิวของแผ่นฉนวนเป็นแผ่นคัลเลอร์บอนด์ป้องกันการเกิดสนิม</t>
  </si>
  <si>
    <t>- วัสดุและอุปกรณ์สิ้นเปลืองสำหรับงานแผ่นฉนวนผนังห้องเย็น 
ประกอบด้วย : อลูมิเนียมหน้าตัดต่าง ๆ รีเวทสำหรับยึดลูมิเนียมกับแผ่นฉนวน พุกเหล็กกัลวาไนซ์สำหรับยึดอลูมิเนียมกับกับพื้นคอนกรีต ซิลิโคนกันเชื้อรา ซีลแลนท์</t>
  </si>
  <si>
    <t>- พื้นชีเมนต์ขัดเรียบตีเส้นก้างปลา ( ทางลาดเข้าโรงงานฯ )</t>
  </si>
  <si>
    <t>- ฝ้าเพดานยิปชั่มบอร์ดฉาบเรียบ หนา 9 มม. โครงคร่าวเหล็กอาบสังกะสี</t>
  </si>
  <si>
    <t>- ฝ้าเพดานสมาร์ทบอร์ด หนา 4 มม. แบบมีร่องระบายอากาศ
   โครงคร่าวเหล็กอาบสังกะสี</t>
  </si>
  <si>
    <t>- ฝ้าห้องเย็น ใช้แผ่นฉนวนสำเร็จรูป มีความหมา 4 นิ้ว ซึ่งผลิต จากแผ่นโพสีสไตรีนชนิดไม่ลามไฟ มีความหน่าแน่น 1.25 ปอนด์/ลบ.ฟุต ผิวของแผ่นฉนวนเป็นแผ่นคัลเลอร์บอนด์ป้องกันการเกิดสนิม</t>
  </si>
  <si>
    <t>- วัสดุและอุปกรณ์สิ้นเปลืองสำหรับงานแผ่นฉนวนฝ้าห้องเย็นประกอบด้วย : อลูมิเนียมหน้าตัดต่าง ๆ รีเวทสำหรับยึดอลูมิเนียมกับแผ่นฉนวน จุดหิ้วแขวนรอยต่อแผ่น ซิลิโคนกันเชื้อรา ซีลแลนท์</t>
  </si>
  <si>
    <t>- ค่าแรงติดตั้งแผ่นฉนวนฝ้าเพดานสำเร็จรูปหนา 4 นิ้ว</t>
  </si>
  <si>
    <t>- ป1 งานประตูบานเลื่อนเดียว ขนาด 2.4 เมตร X 3.0 เมตร x 4 นิ้ว 
(Polystyrene Foam) ประกอบด้วย : รางอลูมิเนียมหรือสแตนเลสพร้อมอุปกรณ์ครบชุด มือจับตัวซี มือจับฝัง ชุดล็อค สต็อปเปอร์ ยางรอบบาน กลอนประตูห้องเย็นแบบเชฟตี้ล็อค</t>
  </si>
  <si>
    <t xml:space="preserve">- ราวแขวนผ้าสแตนเลส แบบราวเดี่ยว 60 ชม. </t>
  </si>
  <si>
    <t>- สวิตส์ปิด-เปิดไฟชนิดกันชื้น แบบมาตรฐานสำหรับงานห้องเย็น</t>
  </si>
  <si>
    <t>งานก่อสร้าง ลานตากคอนกรีตเสริมเหล็ก หนา 0.20 ม.พื้นที่ไม่น้อยกว่า 5,000 ตร.ม.</t>
  </si>
  <si>
    <t>ครุภัณฑ์ประกอบโรงงานปรับปรุงสภาพเมล็ดพันธุ์</t>
  </si>
  <si>
    <t>อุปกรณ์ประกอบโรงงานปรับปรุงสภาพเมล็ดพันธุ์</t>
  </si>
  <si>
    <t>ระบบเครื่องทำความเย็นสำหรับห้องเก็บเมล็ดพันธุ์ Room size 10 x 12 x 5.5 m (วัดภายนอก) Room Temp 15ºC ความชื้น 50-60 %RH</t>
  </si>
  <si>
    <t>งานก่อสร้าง ลานตากคอนกรีตเสริมเหล็ก หนา 0.20 ม.
พื้นที่ไม่น้อยกว่า 5,000 ตร.ม.</t>
  </si>
  <si>
    <t xml:space="preserve"> - จุดขอบเขตแอตเตอร์เบอร์ก (Atterbeg Limits LL&amp;PL)</t>
  </si>
  <si>
    <t xml:space="preserve"> - ไม้ค้ำ</t>
  </si>
  <si>
    <t>ระบบเครื่องทำความเย็นสำหรับห้องเก็บเมล็ดพันธุ์ 
Room size 10 x 12 x 5.5 m (วัดภายนอก) Room Temp 15ºC ความชื้น 50-60 %RH</t>
  </si>
  <si>
    <t>ราคาพร้อมติดตั้ง</t>
  </si>
  <si>
    <t>ราคาตามบัญชีมาตรฐานครุภัณฑ์</t>
  </si>
  <si>
    <t>หมวดงานค่าใช้จ่ายพิเศษตามข้อกำหนด</t>
  </si>
  <si>
    <t>1.  เหตุผลและความจำเป็นที่ต้องมีค่าใช้จ่ายพิเศษตามข้อกำหนดฯ รายการนี้</t>
  </si>
  <si>
    <t>2.  รายละเอียดการคำนวณ</t>
  </si>
  <si>
    <t>1.1 งานเจาะสำรวจดิน ทดสอบดินวิธี Boring Test (SPT.)</t>
  </si>
  <si>
    <t xml:space="preserve">เนื่องจากการก่อสร้าง โรงงานปรับปรุงสภาพเมล็ดพันธุ์ พร้อมลานตาก ศูนย์ขยายพันธุ์พืชที่ 10 จังหวัดอุดรธานี </t>
  </si>
  <si>
    <t>ตำบลเมืองเพีย อำเภอกุดจับ จังหวัดอุดรธานี มีรายการงานตอกเสาเข็ม โดยปกติจำเป็นต้องมีการทดสอบเพื่อหาชั้นดินเพื่อรับน้ำหนักเสาเข็ม</t>
  </si>
  <si>
    <t>ตำบลเมืองเพีย อำเภอกุดจับ จังหวัดอุดรธานี มีรายการงานดินถม โดยปกติจำเป็นต้องมีการทดสอบเพื่อหาหนาแน่นของดิน(วัสดุดินถม)</t>
  </si>
  <si>
    <t>1.2 งานทดสอบความหนาแน่นของดินในสนาม (Field Density Test) (งานดินถม)</t>
  </si>
  <si>
    <t>1.3 งานทดสอบความหนาแน่นของดินในสนาม (Field Density Test) (งานดินลูกรัง)</t>
  </si>
  <si>
    <t>ตำบลเมืองเพีย อำเภอกุดจับ จังหวัดอุดรธานี มีรายการงานดินถม โดยปกติจำเป็นต้องมีการทดสอบเพื่อหาหนาแน่นของดิน(วัสดุดินลูกรัง)</t>
  </si>
  <si>
    <t>แบบ  ปร. 4     ที่แนบ      มีจำนวน                     12                   หน้า</t>
  </si>
  <si>
    <t>แบบ  ปร. 4 (พ)    ที่แนบ      มีจำนวน      1       หน้า</t>
  </si>
  <si>
    <t xml:space="preserve"> (ลงชื่อ)..................................................................ผู้เสนอราคา</t>
  </si>
  <si>
    <t>เสนอราคาโดย..................................................</t>
  </si>
  <si>
    <t>เมื่อวันที่ .......................................</t>
  </si>
  <si>
    <t>เสนอราคาโดย ..........................................</t>
  </si>
  <si>
    <t>เมื่อวันที่ ....................................................</t>
  </si>
  <si>
    <t>(ลงชื่อ)..................................................................ผู้เสนอราคา</t>
  </si>
  <si>
    <t>เสนอราคาโดย ...............................................</t>
  </si>
  <si>
    <t>เมื่อวันที่..........................................</t>
  </si>
  <si>
    <t>รวมค่าวัสดุและแรงงานชุดพาเลทพลาสติกฯ                  เป็นเงิน</t>
  </si>
  <si>
    <t>เสนอราคาโดย  ..............................................</t>
  </si>
  <si>
    <t>กำหนดยืนราคา................................................................วัน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</si>
</sst>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42" formatCode="_-&quot;฿&quot;* #,##0_-;\-&quot;฿&quot;* #,##0_-;_-&quot;฿&quot;* &quot;-&quot;_-;_-@_-"/>
    <numFmt numFmtId="43" formatCode="_-* #,##0.00_-;\-* #,##0.00_-;_-* &quot;-&quot;??_-;_-@_-"/>
    <numFmt numFmtId="187" formatCode="_(* #,##0.00_);_(* \(#,##0.00\);_(* &quot;-&quot;??_);_(@_)"/>
    <numFmt numFmtId="188" formatCode="_(* #,##0_);_(* \(#,##0\);_(* &quot;-&quot;??_);_(@_)"/>
    <numFmt numFmtId="189" formatCode="\t0.00E+00"/>
    <numFmt numFmtId="190" formatCode="&quot;฿&quot;\t#,##0_);\(&quot;฿&quot;\t#,##0\)"/>
    <numFmt numFmtId="191" formatCode="m/d/yy\ hh:mm"/>
    <numFmt numFmtId="192" formatCode="_(&quot;$&quot;* #,##0.000_);_(&quot;$&quot;* \(#,##0.000\);_(&quot;$&quot;* &quot;-&quot;??_);_(@_)"/>
    <numFmt numFmtId="193" formatCode="_(&quot;$&quot;* #,##0.0000_);_(&quot;$&quot;* \(#,##0.0000\);_(&quot;$&quot;* &quot;-&quot;??_);_(@_)"/>
    <numFmt numFmtId="194" formatCode="#,##0.0_);\(#,##0.0\)"/>
    <numFmt numFmtId="195" formatCode="0.0&quot;  &quot;"/>
    <numFmt numFmtId="196" formatCode="_-* #,##0.00000_-;\-* #,##0.00000_-;_-* &quot;-&quot;?????_-;_-@_-"/>
    <numFmt numFmtId="197" formatCode="#,##0.000000&quot; &quot;"/>
    <numFmt numFmtId="198" formatCode="#,###&quot;   &quot;"/>
    <numFmt numFmtId="199" formatCode="General_)"/>
    <numFmt numFmtId="200" formatCode="dd\-mm\-yy"/>
    <numFmt numFmtId="201" formatCode="_-* #,##0.0000_-;\-* #,##0.0000_-;_-* &quot;-&quot;??_-;_-@_-"/>
    <numFmt numFmtId="202" formatCode="\(\ @\ \)"/>
    <numFmt numFmtId="203" formatCode="_-* #,##0_-;\-* #,##0_-;_-* &quot;-&quot;??_-;_-@_-"/>
    <numFmt numFmtId="204" formatCode="_(* #,##0.0000_);_(* \(#,##0.0000\);_(* &quot;-&quot;??_);_(@_)"/>
    <numFmt numFmtId="205" formatCode="0.0000000000"/>
    <numFmt numFmtId="206" formatCode="_-* #,##0.000000000_-;\-* #,##0.000000000_-;_-* &quot;-&quot;??_-;_-@_-"/>
    <numFmt numFmtId="207" formatCode="_(* #,##0.0000_);_(* \(#,##0.0000\);_(* &quot;-&quot;????_);_(@_)"/>
    <numFmt numFmtId="208" formatCode="0.0000"/>
  </numFmts>
  <fonts count="74">
    <font>
      <sz val="14"/>
      <name val="AngsanaUPC"/>
      <charset val="222"/>
    </font>
    <font>
      <sz val="14"/>
      <color theme="1"/>
      <name val="EucrosiaUPC"/>
      <family val="2"/>
      <charset val="222"/>
    </font>
    <font>
      <sz val="14"/>
      <name val="AngsanaUPC"/>
      <family val="1"/>
    </font>
    <font>
      <sz val="14"/>
      <name val="AngsanaUPC"/>
      <family val="1"/>
    </font>
    <font>
      <sz val="14"/>
      <name val="SV Rojchana"/>
    </font>
    <font>
      <sz val="10"/>
      <name val="Arial"/>
      <family val="2"/>
    </font>
    <font>
      <sz val="16"/>
      <name val="DilleniaUPC"/>
      <family val="1"/>
    </font>
    <font>
      <sz val="11"/>
      <name val="?? ?????"/>
      <family val="3"/>
      <charset val="255"/>
    </font>
    <font>
      <sz val="12"/>
      <name val="????"/>
      <charset val="136"/>
    </font>
    <font>
      <sz val="10"/>
      <name val="Helv"/>
      <family val="2"/>
    </font>
    <font>
      <sz val="11"/>
      <name val="??"/>
      <family val="1"/>
    </font>
    <font>
      <sz val="14"/>
      <name val="Cordia New"/>
      <family val="3"/>
    </font>
    <font>
      <sz val="12"/>
      <name val="Times New Roman"/>
      <family val="1"/>
    </font>
    <font>
      <sz val="12"/>
      <name val="Helv"/>
      <family val="2"/>
    </font>
    <font>
      <b/>
      <i/>
      <sz val="24"/>
      <color indexed="49"/>
      <name val="Arial Narrow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4"/>
      <name val="AngsanaUPC"/>
      <family val="1"/>
    </font>
    <font>
      <b/>
      <sz val="12"/>
      <name val="Arial"/>
      <family val="2"/>
    </font>
    <font>
      <b/>
      <i/>
      <sz val="18"/>
      <color indexed="28"/>
      <name val="AngsanaUPC"/>
      <family val="1"/>
    </font>
    <font>
      <sz val="12"/>
      <name val="Cordia New"/>
      <family val="2"/>
    </font>
    <font>
      <b/>
      <sz val="14"/>
      <name val="Cordia New"/>
      <family val="2"/>
    </font>
    <font>
      <sz val="14"/>
      <name val="Cordia New"/>
      <family val="2"/>
    </font>
    <font>
      <sz val="15"/>
      <name val="Cordia New"/>
      <family val="2"/>
    </font>
    <font>
      <b/>
      <sz val="15"/>
      <name val="Cordia New"/>
      <family val="2"/>
    </font>
    <font>
      <vertAlign val="superscript"/>
      <sz val="14"/>
      <name val="Cordia New"/>
      <family val="2"/>
    </font>
    <font>
      <b/>
      <sz val="15"/>
      <name val="EucrosiaUPC"/>
      <family val="1"/>
      <charset val="222"/>
    </font>
    <font>
      <b/>
      <sz val="13"/>
      <name val="Cordia New"/>
      <family val="2"/>
    </font>
    <font>
      <b/>
      <sz val="16"/>
      <name val="IrisUPC"/>
      <family val="2"/>
    </font>
    <font>
      <sz val="14"/>
      <name val="AngsanaUPC"/>
      <family val="1"/>
      <charset val="222"/>
    </font>
    <font>
      <b/>
      <sz val="14"/>
      <name val="Angsana New"/>
      <family val="1"/>
      <charset val="222"/>
    </font>
    <font>
      <sz val="7"/>
      <name val="Small Fonts"/>
      <family val="2"/>
    </font>
    <font>
      <sz val="14"/>
      <name val="AngsanaUPC"/>
      <family val="1"/>
    </font>
    <font>
      <sz val="11"/>
      <name val="Cordia New"/>
      <family val="2"/>
    </font>
    <font>
      <b/>
      <sz val="16"/>
      <color rgb="FF3333FF"/>
      <name val="IrisUPC"/>
      <family val="2"/>
    </font>
    <font>
      <b/>
      <sz val="15"/>
      <color theme="9" tint="-0.249977111117893"/>
      <name val="EucrosiaUPC"/>
      <family val="1"/>
    </font>
    <font>
      <b/>
      <sz val="15"/>
      <color rgb="FFC00000"/>
      <name val="EucrosiaUPC"/>
      <family val="1"/>
    </font>
    <font>
      <b/>
      <sz val="15"/>
      <name val="EucrosiaUPC"/>
      <family val="1"/>
    </font>
    <font>
      <b/>
      <sz val="15"/>
      <color rgb="FF3333FF"/>
      <name val="IrisUPC"/>
      <family val="2"/>
    </font>
    <font>
      <b/>
      <sz val="17"/>
      <color rgb="FF3333FF"/>
      <name val="IrisUPC"/>
      <family val="2"/>
    </font>
    <font>
      <b/>
      <sz val="17"/>
      <color rgb="FF0000CC"/>
      <name val="IrisUPC"/>
      <family val="2"/>
    </font>
    <font>
      <sz val="14"/>
      <name val="TH SarabunPSK"/>
      <family val="2"/>
    </font>
    <font>
      <sz val="10"/>
      <name val="Arial"/>
      <family val="2"/>
    </font>
    <font>
      <b/>
      <u/>
      <sz val="14"/>
      <name val="Cordia New"/>
      <family val="2"/>
    </font>
    <font>
      <sz val="16"/>
      <name val="Cordia New"/>
      <family val="2"/>
    </font>
    <font>
      <u/>
      <sz val="14"/>
      <name val="Cordia New"/>
      <family val="2"/>
    </font>
    <font>
      <sz val="14"/>
      <name val="AngsanaUPC"/>
      <family val="1"/>
    </font>
    <font>
      <sz val="14"/>
      <color rgb="FFFF0000"/>
      <name val="Cordia New"/>
      <family val="2"/>
    </font>
    <font>
      <sz val="14"/>
      <color theme="1"/>
      <name val="Cordia New"/>
      <family val="2"/>
    </font>
    <font>
      <b/>
      <sz val="20"/>
      <name val="Cordia New"/>
      <family val="2"/>
    </font>
    <font>
      <b/>
      <sz val="16"/>
      <name val="Cordia New"/>
      <family val="2"/>
    </font>
    <font>
      <b/>
      <sz val="16"/>
      <color indexed="10"/>
      <name val="Cordia New"/>
      <family val="2"/>
    </font>
    <font>
      <sz val="13"/>
      <name val="Cordia New"/>
      <family val="2"/>
    </font>
    <font>
      <sz val="13"/>
      <color theme="1"/>
      <name val="Cordia New"/>
      <family val="2"/>
    </font>
    <font>
      <sz val="14"/>
      <color theme="0"/>
      <name val="Cordia New"/>
      <family val="2"/>
    </font>
    <font>
      <b/>
      <sz val="9"/>
      <color indexed="81"/>
      <name val="Tahoma"/>
      <family val="2"/>
    </font>
    <font>
      <sz val="16"/>
      <color theme="1"/>
      <name val="TH SarabunPSK"/>
      <family val="2"/>
      <charset val="222"/>
    </font>
    <font>
      <b/>
      <sz val="14"/>
      <color theme="0" tint="-0.499984740745262"/>
      <name val="Cordia New"/>
      <family val="2"/>
    </font>
    <font>
      <sz val="14"/>
      <color theme="0" tint="-0.499984740745262"/>
      <name val="Cordia New"/>
      <family val="2"/>
    </font>
    <font>
      <b/>
      <sz val="12"/>
      <name val="Cordia New"/>
      <family val="2"/>
    </font>
    <font>
      <b/>
      <sz val="14"/>
      <color rgb="FFFF0000"/>
      <name val="Cordia New"/>
      <family val="2"/>
    </font>
    <font>
      <b/>
      <sz val="16"/>
      <color rgb="FF0000CC"/>
      <name val="Cordia New"/>
      <family val="2"/>
    </font>
    <font>
      <b/>
      <sz val="12"/>
      <color rgb="FF333399"/>
      <name val="Cordia New"/>
      <family val="2"/>
    </font>
    <font>
      <b/>
      <sz val="15"/>
      <color theme="9" tint="-0.499984740745262"/>
      <name val="Cordia New"/>
      <family val="2"/>
    </font>
    <font>
      <b/>
      <sz val="14"/>
      <color rgb="FF333399"/>
      <name val="Cordia New"/>
      <family val="2"/>
    </font>
    <font>
      <b/>
      <sz val="14"/>
      <color theme="0"/>
      <name val="Cordia New"/>
      <family val="2"/>
    </font>
    <font>
      <sz val="13.5"/>
      <name val="Cordia New"/>
      <family val="2"/>
    </font>
    <font>
      <sz val="16"/>
      <color rgb="FFFF0000"/>
      <name val="Cordia New"/>
      <family val="2"/>
    </font>
    <font>
      <sz val="12"/>
      <color rgb="FFFF0000"/>
      <name val="Cordia New"/>
      <family val="2"/>
    </font>
    <font>
      <sz val="13"/>
      <color rgb="FFFF0000"/>
      <name val="Cordia New"/>
      <family val="2"/>
    </font>
    <font>
      <b/>
      <sz val="14"/>
      <color theme="1"/>
      <name val="Cordia New"/>
      <family val="2"/>
    </font>
    <font>
      <sz val="8"/>
      <name val="Cordia New"/>
      <family val="2"/>
    </font>
    <font>
      <b/>
      <sz val="10"/>
      <color rgb="FF333399"/>
      <name val="Cordia New"/>
      <family val="2"/>
    </font>
  </fonts>
  <fills count="2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AF0F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E7FF"/>
        <bgColor indexed="64"/>
      </patternFill>
    </fill>
    <fill>
      <patternFill patternType="solid">
        <fgColor rgb="FFFFEB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EEA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08">
    <xf numFmtId="0" fontId="0" fillId="0" borderId="0"/>
    <xf numFmtId="0" fontId="4" fillId="0" borderId="0">
      <alignment vertical="center"/>
    </xf>
    <xf numFmtId="199" fontId="3" fillId="0" borderId="0" applyFont="0" applyFill="0" applyBorder="0" applyAlignment="0" applyProtection="0"/>
    <xf numFmtId="197" fontId="3" fillId="0" borderId="0" applyFont="0" applyFill="0" applyBorder="0" applyAlignment="0" applyProtection="0"/>
    <xf numFmtId="200" fontId="3" fillId="0" borderId="0" applyFont="0" applyFill="0" applyBorder="0" applyAlignment="0" applyProtection="0"/>
    <xf numFmtId="198" fontId="3" fillId="0" borderId="0" applyFont="0" applyFill="0" applyBorder="0" applyAlignment="0" applyProtection="0"/>
    <xf numFmtId="4" fontId="9" fillId="0" borderId="0" applyFont="0" applyFill="0" applyBorder="0" applyAlignment="0" applyProtection="0"/>
    <xf numFmtId="190" fontId="6" fillId="0" borderId="0" applyFont="0" applyFill="0" applyBorder="0" applyAlignment="0" applyProtection="0"/>
    <xf numFmtId="189" fontId="6" fillId="0" borderId="0" applyFont="0" applyFill="0" applyBorder="0" applyAlignment="0" applyProtection="0"/>
    <xf numFmtId="198" fontId="3" fillId="0" borderId="0" applyFont="0" applyFill="0" applyBorder="0" applyAlignment="0" applyProtection="0"/>
    <xf numFmtId="38" fontId="7" fillId="0" borderId="0" applyFont="0" applyFill="0" applyBorder="0" applyAlignment="0" applyProtection="0"/>
    <xf numFmtId="40" fontId="7" fillId="0" borderId="0" applyFont="0" applyFill="0" applyBorder="0" applyAlignment="0" applyProtection="0"/>
    <xf numFmtId="0" fontId="10" fillId="0" borderId="0"/>
    <xf numFmtId="0" fontId="13" fillId="0" borderId="0"/>
    <xf numFmtId="9" fontId="5" fillId="2" borderId="0"/>
    <xf numFmtId="0" fontId="14" fillId="3" borderId="1">
      <alignment horizontal="centerContinuous" vertical="top"/>
    </xf>
    <xf numFmtId="0" fontId="5" fillId="0" borderId="0" applyFill="0" applyBorder="0" applyAlignment="0"/>
    <xf numFmtId="194" fontId="9" fillId="0" borderId="0" applyFill="0" applyBorder="0" applyAlignment="0"/>
    <xf numFmtId="0" fontId="12" fillId="0" borderId="0" applyFill="0" applyBorder="0" applyAlignment="0"/>
    <xf numFmtId="0" fontId="8" fillId="0" borderId="0" applyFill="0" applyBorder="0" applyAlignment="0"/>
    <xf numFmtId="0" fontId="8" fillId="0" borderId="0" applyFill="0" applyBorder="0" applyAlignment="0"/>
    <xf numFmtId="192" fontId="3" fillId="0" borderId="0" applyFill="0" applyBorder="0" applyAlignment="0"/>
    <xf numFmtId="195" fontId="6" fillId="0" borderId="0" applyFill="0" applyBorder="0" applyAlignment="0"/>
    <xf numFmtId="194" fontId="9" fillId="0" borderId="0" applyFill="0" applyBorder="0" applyAlignment="0"/>
    <xf numFmtId="192" fontId="3" fillId="0" borderId="0" applyFont="0" applyFill="0" applyBorder="0" applyAlignment="0" applyProtection="0"/>
    <xf numFmtId="0" fontId="14" fillId="3" borderId="1">
      <alignment horizontal="centerContinuous" vertical="top"/>
    </xf>
    <xf numFmtId="194" fontId="9" fillId="0" borderId="0" applyFont="0" applyFill="0" applyBorder="0" applyAlignment="0" applyProtection="0"/>
    <xf numFmtId="14" fontId="17" fillId="0" borderId="0" applyFill="0" applyBorder="0" applyAlignment="0"/>
    <xf numFmtId="15" fontId="18" fillId="4" borderId="0">
      <alignment horizontal="centerContinuous"/>
    </xf>
    <xf numFmtId="192" fontId="3" fillId="0" borderId="0" applyFill="0" applyBorder="0" applyAlignment="0"/>
    <xf numFmtId="194" fontId="9" fillId="0" borderId="0" applyFill="0" applyBorder="0" applyAlignment="0"/>
    <xf numFmtId="192" fontId="3" fillId="0" borderId="0" applyFill="0" applyBorder="0" applyAlignment="0"/>
    <xf numFmtId="195" fontId="6" fillId="0" borderId="0" applyFill="0" applyBorder="0" applyAlignment="0"/>
    <xf numFmtId="194" fontId="9" fillId="0" borderId="0" applyFill="0" applyBorder="0" applyAlignment="0"/>
    <xf numFmtId="38" fontId="15" fillId="3" borderId="0" applyNumberFormat="0" applyBorder="0" applyAlignment="0" applyProtection="0"/>
    <xf numFmtId="0" fontId="19" fillId="0" borderId="2" applyNumberFormat="0" applyAlignment="0" applyProtection="0">
      <alignment horizontal="left" vertical="center"/>
    </xf>
    <xf numFmtId="0" fontId="19" fillId="0" borderId="3">
      <alignment horizontal="left" vertical="center"/>
    </xf>
    <xf numFmtId="10" fontId="15" fillId="5" borderId="4" applyNumberFormat="0" applyBorder="0" applyAlignment="0" applyProtection="0"/>
    <xf numFmtId="192" fontId="3" fillId="0" borderId="0" applyFill="0" applyBorder="0" applyAlignment="0"/>
    <xf numFmtId="194" fontId="9" fillId="0" borderId="0" applyFill="0" applyBorder="0" applyAlignment="0"/>
    <xf numFmtId="192" fontId="3" fillId="0" borderId="0" applyFill="0" applyBorder="0" applyAlignment="0"/>
    <xf numFmtId="195" fontId="6" fillId="0" borderId="0" applyFill="0" applyBorder="0" applyAlignment="0"/>
    <xf numFmtId="194" fontId="9" fillId="0" borderId="0" applyFill="0" applyBorder="0" applyAlignment="0"/>
    <xf numFmtId="196" fontId="2" fillId="0" borderId="0"/>
    <xf numFmtId="0" fontId="11" fillId="0" borderId="0" applyFont="0" applyFill="0" applyBorder="0" applyAlignment="0" applyProtection="0"/>
    <xf numFmtId="192" fontId="3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0" fontId="16" fillId="0" borderId="0" applyFont="0" applyFill="0" applyBorder="0" applyAlignment="0" applyProtection="0"/>
    <xf numFmtId="192" fontId="3" fillId="0" borderId="0" applyFill="0" applyBorder="0" applyAlignment="0"/>
    <xf numFmtId="194" fontId="9" fillId="0" borderId="0" applyFill="0" applyBorder="0" applyAlignment="0"/>
    <xf numFmtId="192" fontId="3" fillId="0" borderId="0" applyFill="0" applyBorder="0" applyAlignment="0"/>
    <xf numFmtId="195" fontId="6" fillId="0" borderId="0" applyFill="0" applyBorder="0" applyAlignment="0"/>
    <xf numFmtId="194" fontId="9" fillId="0" borderId="0" applyFill="0" applyBorder="0" applyAlignment="0"/>
    <xf numFmtId="0" fontId="20" fillId="2" borderId="0"/>
    <xf numFmtId="49" fontId="17" fillId="0" borderId="0" applyFill="0" applyBorder="0" applyAlignment="0"/>
    <xf numFmtId="0" fontId="8" fillId="0" borderId="0" applyFill="0" applyBorder="0" applyAlignment="0"/>
    <xf numFmtId="0" fontId="8" fillId="0" borderId="0" applyFill="0" applyBorder="0" applyAlignment="0"/>
    <xf numFmtId="191" fontId="3" fillId="0" borderId="0" applyFont="0" applyFill="0" applyBorder="0" applyAlignment="0" applyProtection="0"/>
    <xf numFmtId="193" fontId="3" fillId="0" borderId="0" applyFont="0" applyFill="0" applyBorder="0" applyAlignment="0" applyProtection="0"/>
    <xf numFmtId="42" fontId="3" fillId="0" borderId="0" applyFont="0" applyFill="0" applyBorder="0" applyAlignment="0" applyProtection="0"/>
    <xf numFmtId="0" fontId="30" fillId="0" borderId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1" fillId="0" borderId="8" applyNumberFormat="0" applyFont="0" applyBorder="0" applyAlignment="0" applyProtection="0"/>
    <xf numFmtId="43" fontId="23" fillId="0" borderId="0" applyFont="0" applyFill="0" applyBorder="0" applyAlignment="0" applyProtection="0"/>
    <xf numFmtId="37" fontId="32" fillId="0" borderId="0"/>
    <xf numFmtId="43" fontId="33" fillId="0" borderId="0" applyFont="0" applyFill="0" applyBorder="0" applyAlignment="0" applyProtection="0"/>
    <xf numFmtId="0" fontId="33" fillId="0" borderId="0"/>
    <xf numFmtId="43" fontId="2" fillId="0" borderId="0" applyFont="0" applyFill="0" applyBorder="0" applyAlignment="0" applyProtection="0"/>
    <xf numFmtId="0" fontId="23" fillId="0" borderId="0"/>
    <xf numFmtId="187" fontId="5" fillId="0" borderId="0" applyFont="0" applyFill="0" applyBorder="0" applyAlignment="0" applyProtection="0"/>
    <xf numFmtId="43" fontId="43" fillId="0" borderId="0" applyFont="0" applyFill="0" applyBorder="0" applyAlignment="0" applyProtection="0"/>
    <xf numFmtId="187" fontId="5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3" fillId="0" borderId="0"/>
    <xf numFmtId="9" fontId="47" fillId="0" borderId="0" applyFont="0" applyFill="0" applyBorder="0" applyAlignment="0" applyProtection="0"/>
    <xf numFmtId="0" fontId="2" fillId="0" borderId="0"/>
    <xf numFmtId="42" fontId="2" fillId="0" borderId="0" applyFont="0" applyFill="0" applyBorder="0" applyAlignment="0" applyProtection="0"/>
    <xf numFmtId="0" fontId="2" fillId="0" borderId="0"/>
    <xf numFmtId="187" fontId="2" fillId="0" borderId="0" applyFont="0" applyFill="0" applyBorder="0" applyAlignment="0" applyProtection="0"/>
    <xf numFmtId="0" fontId="57" fillId="0" borderId="0"/>
    <xf numFmtId="0" fontId="23" fillId="0" borderId="0"/>
    <xf numFmtId="43" fontId="5" fillId="0" borderId="0" applyFont="0" applyFill="0" applyBorder="0" applyAlignment="0" applyProtection="0"/>
    <xf numFmtId="192" fontId="2" fillId="0" borderId="0" applyFill="0" applyBorder="0" applyAlignment="0"/>
    <xf numFmtId="192" fontId="2" fillId="0" borderId="0" applyFont="0" applyFill="0" applyBorder="0" applyAlignment="0" applyProtection="0"/>
    <xf numFmtId="192" fontId="2" fillId="0" borderId="0" applyFill="0" applyBorder="0" applyAlignment="0"/>
    <xf numFmtId="192" fontId="2" fillId="0" borderId="0" applyFill="0" applyBorder="0" applyAlignment="0"/>
    <xf numFmtId="192" fontId="2" fillId="0" borderId="0" applyFill="0" applyBorder="0" applyAlignment="0"/>
    <xf numFmtId="192" fontId="2" fillId="0" borderId="0" applyFill="0" applyBorder="0" applyAlignment="0"/>
    <xf numFmtId="10" fontId="5" fillId="0" borderId="0" applyFont="0" applyFill="0" applyBorder="0" applyAlignment="0" applyProtection="0"/>
    <xf numFmtId="192" fontId="2" fillId="0" borderId="0" applyFill="0" applyBorder="0" applyAlignment="0"/>
    <xf numFmtId="192" fontId="2" fillId="0" borderId="0" applyFill="0" applyBorder="0" applyAlignment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532">
    <xf numFmtId="0" fontId="0" fillId="0" borderId="0" xfId="0"/>
    <xf numFmtId="0" fontId="23" fillId="0" borderId="0" xfId="0" applyFont="1"/>
    <xf numFmtId="0" fontId="23" fillId="0" borderId="5" xfId="0" applyFont="1" applyBorder="1"/>
    <xf numFmtId="0" fontId="23" fillId="0" borderId="6" xfId="0" applyFont="1" applyBorder="1"/>
    <xf numFmtId="0" fontId="23" fillId="0" borderId="7" xfId="0" applyFont="1" applyBorder="1"/>
    <xf numFmtId="0" fontId="23" fillId="0" borderId="8" xfId="0" applyFont="1" applyBorder="1" applyAlignment="1">
      <alignment horizontal="left"/>
    </xf>
    <xf numFmtId="0" fontId="23" fillId="0" borderId="8" xfId="0" quotePrefix="1" applyFont="1" applyBorder="1" applyAlignment="1">
      <alignment horizontal="left"/>
    </xf>
    <xf numFmtId="0" fontId="23" fillId="0" borderId="8" xfId="0" applyFont="1" applyBorder="1"/>
    <xf numFmtId="0" fontId="22" fillId="0" borderId="0" xfId="0" applyFont="1" applyAlignment="1">
      <alignment horizontal="center"/>
    </xf>
    <xf numFmtId="0" fontId="25" fillId="0" borderId="0" xfId="0" applyFont="1"/>
    <xf numFmtId="0" fontId="23" fillId="0" borderId="11" xfId="0" applyFont="1" applyBorder="1"/>
    <xf numFmtId="0" fontId="23" fillId="0" borderId="0" xfId="0" applyFont="1" applyAlignment="1">
      <alignment horizontal="left"/>
    </xf>
    <xf numFmtId="0" fontId="23" fillId="0" borderId="12" xfId="0" applyFont="1" applyBorder="1"/>
    <xf numFmtId="188" fontId="23" fillId="0" borderId="0" xfId="60" applyNumberFormat="1" applyFont="1"/>
    <xf numFmtId="188" fontId="23" fillId="7" borderId="0" xfId="60" applyNumberFormat="1" applyFont="1" applyFill="1"/>
    <xf numFmtId="188" fontId="23" fillId="0" borderId="5" xfId="60" applyNumberFormat="1" applyFont="1" applyBorder="1"/>
    <xf numFmtId="0" fontId="23" fillId="0" borderId="16" xfId="0" applyFont="1" applyBorder="1"/>
    <xf numFmtId="0" fontId="23" fillId="0" borderId="15" xfId="0" applyFont="1" applyBorder="1"/>
    <xf numFmtId="0" fontId="23" fillId="0" borderId="17" xfId="0" applyFont="1" applyBorder="1"/>
    <xf numFmtId="0" fontId="23" fillId="0" borderId="18" xfId="0" applyFont="1" applyBorder="1"/>
    <xf numFmtId="0" fontId="23" fillId="0" borderId="19" xfId="0" applyFont="1" applyBorder="1"/>
    <xf numFmtId="0" fontId="23" fillId="0" borderId="20" xfId="0" applyFont="1" applyBorder="1"/>
    <xf numFmtId="0" fontId="27" fillId="0" borderId="0" xfId="0" applyFont="1"/>
    <xf numFmtId="188" fontId="23" fillId="0" borderId="0" xfId="60" applyNumberFormat="1" applyFont="1" applyBorder="1"/>
    <xf numFmtId="188" fontId="23" fillId="6" borderId="0" xfId="60" applyNumberFormat="1" applyFont="1" applyFill="1" applyBorder="1"/>
    <xf numFmtId="188" fontId="23" fillId="0" borderId="0" xfId="60" quotePrefix="1" applyNumberFormat="1" applyFont="1" applyBorder="1" applyAlignment="1">
      <alignment horizontal="left"/>
    </xf>
    <xf numFmtId="0" fontId="23" fillId="0" borderId="0" xfId="0" quotePrefix="1" applyFont="1" applyAlignment="1">
      <alignment horizontal="left"/>
    </xf>
    <xf numFmtId="0" fontId="23" fillId="0" borderId="11" xfId="0" applyFont="1" applyBorder="1" applyAlignment="1">
      <alignment horizontal="left"/>
    </xf>
    <xf numFmtId="0" fontId="23" fillId="0" borderId="11" xfId="0" quotePrefix="1" applyFont="1" applyBorder="1" applyAlignment="1">
      <alignment horizontal="left"/>
    </xf>
    <xf numFmtId="188" fontId="23" fillId="7" borderId="8" xfId="60" applyNumberFormat="1" applyFont="1" applyFill="1" applyBorder="1"/>
    <xf numFmtId="188" fontId="23" fillId="7" borderId="11" xfId="60" quotePrefix="1" applyNumberFormat="1" applyFont="1" applyFill="1" applyBorder="1" applyAlignment="1">
      <alignment horizontal="left"/>
    </xf>
    <xf numFmtId="188" fontId="23" fillId="7" borderId="11" xfId="60" applyNumberFormat="1" applyFont="1" applyFill="1" applyBorder="1"/>
    <xf numFmtId="0" fontId="23" fillId="0" borderId="11" xfId="0" applyFont="1" applyBorder="1" applyAlignment="1">
      <alignment horizontal="right"/>
    </xf>
    <xf numFmtId="0" fontId="22" fillId="0" borderId="8" xfId="0" applyFont="1" applyBorder="1"/>
    <xf numFmtId="0" fontId="21" fillId="0" borderId="8" xfId="0" applyFont="1" applyBorder="1"/>
    <xf numFmtId="0" fontId="0" fillId="0" borderId="11" xfId="0" applyBorder="1"/>
    <xf numFmtId="0" fontId="22" fillId="0" borderId="0" xfId="0" applyFont="1"/>
    <xf numFmtId="188" fontId="23" fillId="0" borderId="33" xfId="60" applyNumberFormat="1" applyFont="1" applyBorder="1"/>
    <xf numFmtId="0" fontId="23" fillId="0" borderId="10" xfId="0" applyFont="1" applyBorder="1"/>
    <xf numFmtId="0" fontId="23" fillId="0" borderId="33" xfId="0" applyFont="1" applyBorder="1"/>
    <xf numFmtId="0" fontId="34" fillId="0" borderId="42" xfId="0" applyFont="1" applyBorder="1"/>
    <xf numFmtId="0" fontId="21" fillId="0" borderId="40" xfId="0" applyFont="1" applyBorder="1"/>
    <xf numFmtId="0" fontId="21" fillId="0" borderId="41" xfId="0" applyFont="1" applyBorder="1"/>
    <xf numFmtId="0" fontId="24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23" fillId="0" borderId="0" xfId="0" applyFont="1" applyAlignment="1">
      <alignment horizontal="right"/>
    </xf>
    <xf numFmtId="0" fontId="23" fillId="0" borderId="34" xfId="0" applyFont="1" applyBorder="1"/>
    <xf numFmtId="188" fontId="22" fillId="6" borderId="30" xfId="60" applyNumberFormat="1" applyFont="1" applyFill="1" applyBorder="1" applyAlignment="1">
      <alignment horizontal="center"/>
    </xf>
    <xf numFmtId="0" fontId="23" fillId="0" borderId="0" xfId="0" applyFont="1" applyAlignment="1">
      <alignment vertical="center"/>
    </xf>
    <xf numFmtId="188" fontId="22" fillId="7" borderId="0" xfId="60" applyNumberFormat="1" applyFont="1" applyFill="1" applyAlignment="1">
      <alignment horizontal="right"/>
    </xf>
    <xf numFmtId="188" fontId="22" fillId="6" borderId="9" xfId="60" applyNumberFormat="1" applyFont="1" applyFill="1" applyBorder="1" applyAlignment="1">
      <alignment horizontal="center"/>
    </xf>
    <xf numFmtId="0" fontId="38" fillId="0" borderId="0" xfId="0" applyFont="1"/>
    <xf numFmtId="0" fontId="22" fillId="8" borderId="9" xfId="0" applyFont="1" applyFill="1" applyBorder="1" applyAlignment="1">
      <alignment horizontal="center" vertical="center"/>
    </xf>
    <xf numFmtId="0" fontId="22" fillId="8" borderId="9" xfId="0" applyFont="1" applyFill="1" applyBorder="1" applyAlignment="1">
      <alignment horizontal="center"/>
    </xf>
    <xf numFmtId="0" fontId="22" fillId="8" borderId="10" xfId="0" applyFont="1" applyFill="1" applyBorder="1" applyAlignment="1">
      <alignment horizontal="center" vertical="center"/>
    </xf>
    <xf numFmtId="0" fontId="22" fillId="8" borderId="10" xfId="0" applyFont="1" applyFill="1" applyBorder="1" applyAlignment="1">
      <alignment horizontal="center"/>
    </xf>
    <xf numFmtId="0" fontId="23" fillId="9" borderId="9" xfId="0" applyFont="1" applyFill="1" applyBorder="1" applyAlignment="1">
      <alignment horizontal="center"/>
    </xf>
    <xf numFmtId="0" fontId="23" fillId="9" borderId="10" xfId="0" applyFont="1" applyFill="1" applyBorder="1" applyAlignment="1">
      <alignment horizontal="center"/>
    </xf>
    <xf numFmtId="0" fontId="23" fillId="10" borderId="9" xfId="0" applyFont="1" applyFill="1" applyBorder="1" applyAlignment="1">
      <alignment horizontal="center"/>
    </xf>
    <xf numFmtId="0" fontId="23" fillId="10" borderId="10" xfId="0" applyFont="1" applyFill="1" applyBorder="1" applyAlignment="1">
      <alignment horizontal="center"/>
    </xf>
    <xf numFmtId="0" fontId="23" fillId="10" borderId="10" xfId="0" quotePrefix="1" applyFont="1" applyFill="1" applyBorder="1" applyAlignment="1">
      <alignment horizontal="center"/>
    </xf>
    <xf numFmtId="0" fontId="22" fillId="12" borderId="9" xfId="0" applyFont="1" applyFill="1" applyBorder="1" applyAlignment="1">
      <alignment horizontal="center" vertical="center"/>
    </xf>
    <xf numFmtId="0" fontId="22" fillId="12" borderId="10" xfId="0" applyFont="1" applyFill="1" applyBorder="1" applyAlignment="1">
      <alignment horizontal="center" vertical="center"/>
    </xf>
    <xf numFmtId="0" fontId="25" fillId="13" borderId="4" xfId="0" applyFont="1" applyFill="1" applyBorder="1" applyAlignment="1">
      <alignment horizontal="center"/>
    </xf>
    <xf numFmtId="0" fontId="42" fillId="0" borderId="6" xfId="0" applyFont="1" applyBorder="1"/>
    <xf numFmtId="0" fontId="23" fillId="0" borderId="0" xfId="0" applyFont="1" applyAlignment="1">
      <alignment horizontal="center"/>
    </xf>
    <xf numFmtId="43" fontId="23" fillId="0" borderId="0" xfId="69" applyFont="1" applyFill="1"/>
    <xf numFmtId="43" fontId="23" fillId="0" borderId="0" xfId="69" applyFont="1"/>
    <xf numFmtId="0" fontId="23" fillId="0" borderId="6" xfId="0" applyFont="1" applyBorder="1" applyAlignment="1">
      <alignment horizontal="center"/>
    </xf>
    <xf numFmtId="43" fontId="23" fillId="0" borderId="6" xfId="69" applyFont="1" applyBorder="1"/>
    <xf numFmtId="43" fontId="23" fillId="0" borderId="6" xfId="69" applyFont="1" applyBorder="1" applyAlignment="1">
      <alignment horizontal="center"/>
    </xf>
    <xf numFmtId="0" fontId="23" fillId="0" borderId="6" xfId="0" quotePrefix="1" applyFont="1" applyBorder="1"/>
    <xf numFmtId="0" fontId="23" fillId="0" borderId="6" xfId="0" applyFont="1" applyBorder="1" applyAlignment="1">
      <alignment horizontal="center" vertical="center"/>
    </xf>
    <xf numFmtId="43" fontId="23" fillId="0" borderId="6" xfId="69" applyFont="1" applyFill="1" applyBorder="1" applyAlignment="1">
      <alignment horizontal="center" vertical="center"/>
    </xf>
    <xf numFmtId="43" fontId="23" fillId="0" borderId="6" xfId="69" applyFont="1" applyFill="1" applyBorder="1" applyAlignment="1">
      <alignment horizontal="center"/>
    </xf>
    <xf numFmtId="43" fontId="23" fillId="0" borderId="6" xfId="69" applyFont="1" applyFill="1" applyBorder="1" applyAlignment="1">
      <alignment horizontal="right"/>
    </xf>
    <xf numFmtId="0" fontId="22" fillId="0" borderId="4" xfId="0" applyFont="1" applyBorder="1" applyAlignment="1">
      <alignment horizontal="center"/>
    </xf>
    <xf numFmtId="0" fontId="21" fillId="0" borderId="0" xfId="0" applyFont="1" applyAlignment="1">
      <alignment vertical="center"/>
    </xf>
    <xf numFmtId="43" fontId="46" fillId="0" borderId="0" xfId="69" applyFont="1" applyBorder="1" applyAlignment="1">
      <alignment horizontal="left" vertical="center" shrinkToFit="1"/>
    </xf>
    <xf numFmtId="0" fontId="48" fillId="0" borderId="0" xfId="0" applyFont="1"/>
    <xf numFmtId="43" fontId="23" fillId="16" borderId="6" xfId="69" applyFont="1" applyFill="1" applyBorder="1"/>
    <xf numFmtId="43" fontId="23" fillId="0" borderId="5" xfId="69" applyFont="1" applyBorder="1"/>
    <xf numFmtId="0" fontId="22" fillId="0" borderId="6" xfId="0" applyFont="1" applyBorder="1" applyAlignment="1">
      <alignment horizontal="center"/>
    </xf>
    <xf numFmtId="0" fontId="22" fillId="0" borderId="6" xfId="0" applyFont="1" applyBorder="1" applyAlignment="1">
      <alignment horizontal="center" vertical="center"/>
    </xf>
    <xf numFmtId="0" fontId="51" fillId="0" borderId="0" xfId="78" applyFont="1"/>
    <xf numFmtId="0" fontId="45" fillId="0" borderId="0" xfId="78" applyFont="1"/>
    <xf numFmtId="0" fontId="23" fillId="6" borderId="0" xfId="79" applyNumberFormat="1" applyFont="1" applyFill="1" applyBorder="1"/>
    <xf numFmtId="0" fontId="50" fillId="0" borderId="0" xfId="78" applyFont="1" applyAlignment="1">
      <alignment horizontal="center"/>
    </xf>
    <xf numFmtId="0" fontId="50" fillId="0" borderId="0" xfId="78" applyFont="1"/>
    <xf numFmtId="0" fontId="23" fillId="0" borderId="0" xfId="80" applyFont="1"/>
    <xf numFmtId="0" fontId="23" fillId="0" borderId="0" xfId="80" quotePrefix="1" applyFont="1"/>
    <xf numFmtId="0" fontId="23" fillId="0" borderId="0" xfId="80" applyFont="1" applyAlignment="1">
      <alignment horizontal="left"/>
    </xf>
    <xf numFmtId="0" fontId="22" fillId="0" borderId="4" xfId="78" applyFont="1" applyBorder="1" applyAlignment="1">
      <alignment horizontal="center" vertical="center"/>
    </xf>
    <xf numFmtId="0" fontId="23" fillId="6" borderId="0" xfId="79" applyNumberFormat="1" applyFont="1" applyFill="1" applyBorder="1" applyAlignment="1">
      <alignment horizontal="left"/>
    </xf>
    <xf numFmtId="0" fontId="23" fillId="6" borderId="0" xfId="79" applyNumberFormat="1" applyFont="1" applyFill="1" applyBorder="1" applyAlignment="1"/>
    <xf numFmtId="0" fontId="23" fillId="6" borderId="0" xfId="79" applyNumberFormat="1" applyFont="1" applyFill="1" applyBorder="1" applyAlignment="1">
      <alignment horizontal="center"/>
    </xf>
    <xf numFmtId="0" fontId="23" fillId="0" borderId="4" xfId="78" applyFont="1" applyBorder="1" applyAlignment="1">
      <alignment horizontal="center"/>
    </xf>
    <xf numFmtId="0" fontId="23" fillId="0" borderId="0" xfId="78" applyFont="1"/>
    <xf numFmtId="0" fontId="22" fillId="0" borderId="0" xfId="78" applyFont="1"/>
    <xf numFmtId="0" fontId="45" fillId="0" borderId="0" xfId="78" applyFont="1" applyAlignment="1">
      <alignment horizontal="center"/>
    </xf>
    <xf numFmtId="0" fontId="51" fillId="0" borderId="13" xfId="78" applyFont="1" applyBorder="1"/>
    <xf numFmtId="0" fontId="51" fillId="0" borderId="13" xfId="78" applyFont="1" applyBorder="1" applyAlignment="1">
      <alignment horizontal="center"/>
    </xf>
    <xf numFmtId="0" fontId="51" fillId="0" borderId="13" xfId="78" applyFont="1" applyBorder="1" applyAlignment="1">
      <alignment horizontal="right"/>
    </xf>
    <xf numFmtId="0" fontId="45" fillId="0" borderId="13" xfId="78" applyFont="1" applyBorder="1"/>
    <xf numFmtId="0" fontId="51" fillId="0" borderId="0" xfId="78" applyFont="1" applyAlignment="1">
      <alignment horizontal="center"/>
    </xf>
    <xf numFmtId="0" fontId="51" fillId="0" borderId="0" xfId="78" applyFont="1" applyAlignment="1">
      <alignment horizontal="right"/>
    </xf>
    <xf numFmtId="0" fontId="51" fillId="0" borderId="0" xfId="78" applyFont="1" applyAlignment="1">
      <alignment horizontal="left" vertical="center"/>
    </xf>
    <xf numFmtId="0" fontId="51" fillId="0" borderId="0" xfId="78" applyFont="1" applyAlignment="1">
      <alignment horizontal="center" vertical="center"/>
    </xf>
    <xf numFmtId="9" fontId="23" fillId="0" borderId="0" xfId="78" applyNumberFormat="1" applyFont="1" applyAlignment="1">
      <alignment horizontal="center"/>
    </xf>
    <xf numFmtId="43" fontId="45" fillId="0" borderId="0" xfId="78" applyNumberFormat="1" applyFont="1"/>
    <xf numFmtId="0" fontId="23" fillId="0" borderId="0" xfId="78" applyFont="1" applyAlignment="1">
      <alignment horizontal="center"/>
    </xf>
    <xf numFmtId="0" fontId="51" fillId="0" borderId="0" xfId="78" applyFont="1" applyAlignment="1">
      <alignment vertical="center"/>
    </xf>
    <xf numFmtId="0" fontId="23" fillId="0" borderId="4" xfId="80" applyFont="1" applyBorder="1" applyAlignment="1">
      <alignment horizontal="center"/>
    </xf>
    <xf numFmtId="0" fontId="51" fillId="0" borderId="0" xfId="78" applyFont="1" applyAlignment="1">
      <alignment horizontal="left"/>
    </xf>
    <xf numFmtId="204" fontId="51" fillId="0" borderId="0" xfId="78" applyNumberFormat="1" applyFont="1" applyAlignment="1">
      <alignment horizontal="left"/>
    </xf>
    <xf numFmtId="205" fontId="51" fillId="0" borderId="0" xfId="78" applyNumberFormat="1" applyFont="1"/>
    <xf numFmtId="206" fontId="45" fillId="0" borderId="0" xfId="78" applyNumberFormat="1" applyFont="1"/>
    <xf numFmtId="0" fontId="23" fillId="0" borderId="0" xfId="80" applyFont="1" applyAlignment="1">
      <alignment horizontal="center"/>
    </xf>
    <xf numFmtId="0" fontId="23" fillId="0" borderId="0" xfId="80" applyFont="1" applyAlignment="1">
      <alignment vertical="center"/>
    </xf>
    <xf numFmtId="188" fontId="23" fillId="0" borderId="0" xfId="79" applyNumberFormat="1" applyFont="1" applyAlignment="1"/>
    <xf numFmtId="188" fontId="23" fillId="0" borderId="0" xfId="79" applyNumberFormat="1" applyFont="1"/>
    <xf numFmtId="0" fontId="45" fillId="0" borderId="0" xfId="78" applyFont="1" applyAlignment="1">
      <alignment horizontal="centerContinuous"/>
    </xf>
    <xf numFmtId="0" fontId="45" fillId="0" borderId="0" xfId="78" applyFont="1" applyAlignment="1">
      <alignment vertical="center"/>
    </xf>
    <xf numFmtId="0" fontId="45" fillId="0" borderId="0" xfId="78" applyFont="1" applyAlignment="1">
      <alignment horizontal="left" vertical="center"/>
    </xf>
    <xf numFmtId="0" fontId="45" fillId="0" borderId="0" xfId="0" applyFont="1" applyAlignment="1">
      <alignment horizontal="center" vertical="center" shrinkToFit="1"/>
    </xf>
    <xf numFmtId="0" fontId="44" fillId="0" borderId="0" xfId="0" applyFont="1"/>
    <xf numFmtId="0" fontId="28" fillId="0" borderId="0" xfId="0" applyFont="1" applyAlignment="1">
      <alignment horizontal="right"/>
    </xf>
    <xf numFmtId="0" fontId="53" fillId="0" borderId="0" xfId="0" applyFont="1" applyAlignment="1">
      <alignment horizontal="left"/>
    </xf>
    <xf numFmtId="0" fontId="54" fillId="0" borderId="0" xfId="0" applyFont="1" applyAlignment="1">
      <alignment vertical="center"/>
    </xf>
    <xf numFmtId="43" fontId="23" fillId="0" borderId="0" xfId="69" applyFont="1" applyFill="1" applyBorder="1"/>
    <xf numFmtId="43" fontId="23" fillId="0" borderId="0" xfId="69" applyFont="1" applyFill="1" applyBorder="1" applyAlignment="1">
      <alignment horizontal="center"/>
    </xf>
    <xf numFmtId="0" fontId="49" fillId="0" borderId="0" xfId="0" applyFont="1" applyAlignment="1">
      <alignment vertical="center"/>
    </xf>
    <xf numFmtId="0" fontId="54" fillId="8" borderId="0" xfId="0" applyFont="1" applyFill="1" applyAlignment="1">
      <alignment vertical="center"/>
    </xf>
    <xf numFmtId="0" fontId="23" fillId="8" borderId="0" xfId="0" applyFont="1" applyFill="1"/>
    <xf numFmtId="43" fontId="23" fillId="0" borderId="0" xfId="69" applyFont="1" applyFill="1" applyAlignment="1">
      <alignment horizontal="center"/>
    </xf>
    <xf numFmtId="43" fontId="23" fillId="0" borderId="0" xfId="69" applyFont="1" applyAlignment="1">
      <alignment horizontal="center"/>
    </xf>
    <xf numFmtId="43" fontId="21" fillId="0" borderId="0" xfId="69" applyFont="1" applyAlignment="1">
      <alignment horizontal="right" vertical="center"/>
    </xf>
    <xf numFmtId="43" fontId="23" fillId="12" borderId="6" xfId="69" applyFont="1" applyFill="1" applyBorder="1"/>
    <xf numFmtId="43" fontId="23" fillId="16" borderId="0" xfId="69" applyFont="1" applyFill="1" applyBorder="1"/>
    <xf numFmtId="0" fontId="45" fillId="0" borderId="0" xfId="0" applyFont="1" applyAlignment="1">
      <alignment horizontal="left" vertical="center" shrinkToFit="1"/>
    </xf>
    <xf numFmtId="43" fontId="23" fillId="0" borderId="0" xfId="69" applyFont="1" applyAlignment="1">
      <alignment horizontal="left" vertical="center" shrinkToFit="1"/>
    </xf>
    <xf numFmtId="43" fontId="46" fillId="0" borderId="0" xfId="69" applyFont="1" applyAlignment="1">
      <alignment horizontal="left" vertical="center" shrinkToFit="1"/>
    </xf>
    <xf numFmtId="43" fontId="46" fillId="0" borderId="0" xfId="69" applyFont="1" applyAlignment="1">
      <alignment horizontal="right" vertical="center" shrinkToFit="1"/>
    </xf>
    <xf numFmtId="43" fontId="23" fillId="16" borderId="0" xfId="69" applyFont="1" applyFill="1"/>
    <xf numFmtId="43" fontId="23" fillId="12" borderId="0" xfId="69" applyFont="1" applyFill="1"/>
    <xf numFmtId="0" fontId="22" fillId="0" borderId="0" xfId="0" applyFont="1" applyAlignment="1">
      <alignment vertical="center"/>
    </xf>
    <xf numFmtId="43" fontId="23" fillId="0" borderId="0" xfId="69" applyFont="1" applyBorder="1" applyAlignment="1">
      <alignment horizontal="center"/>
    </xf>
    <xf numFmtId="43" fontId="23" fillId="12" borderId="0" xfId="69" applyFont="1" applyFill="1" applyBorder="1"/>
    <xf numFmtId="187" fontId="23" fillId="0" borderId="5" xfId="60" applyNumberFormat="1" applyFont="1" applyBorder="1"/>
    <xf numFmtId="201" fontId="45" fillId="0" borderId="0" xfId="69" applyNumberFormat="1" applyFont="1"/>
    <xf numFmtId="0" fontId="45" fillId="0" borderId="0" xfId="0" applyFont="1" applyAlignment="1">
      <alignment vertical="center" shrinkToFit="1"/>
    </xf>
    <xf numFmtId="43" fontId="21" fillId="0" borderId="0" xfId="69" applyFont="1" applyAlignment="1">
      <alignment horizontal="center" vertical="center"/>
    </xf>
    <xf numFmtId="188" fontId="23" fillId="0" borderId="5" xfId="60" quotePrefix="1" applyNumberFormat="1" applyFont="1" applyBorder="1"/>
    <xf numFmtId="208" fontId="23" fillId="0" borderId="4" xfId="78" applyNumberFormat="1" applyFont="1" applyBorder="1" applyAlignment="1">
      <alignment horizontal="center"/>
    </xf>
    <xf numFmtId="208" fontId="23" fillId="0" borderId="4" xfId="80" applyNumberFormat="1" applyFont="1" applyBorder="1" applyAlignment="1">
      <alignment horizontal="center"/>
    </xf>
    <xf numFmtId="208" fontId="45" fillId="0" borderId="0" xfId="78" applyNumberFormat="1" applyFont="1"/>
    <xf numFmtId="43" fontId="22" fillId="17" borderId="43" xfId="69" applyFont="1" applyFill="1" applyBorder="1"/>
    <xf numFmtId="43" fontId="22" fillId="17" borderId="21" xfId="69" applyFont="1" applyFill="1" applyBorder="1"/>
    <xf numFmtId="205" fontId="51" fillId="0" borderId="0" xfId="78" applyNumberFormat="1" applyFont="1" applyAlignment="1">
      <alignment horizontal="center"/>
    </xf>
    <xf numFmtId="43" fontId="23" fillId="6" borderId="0" xfId="79" applyNumberFormat="1" applyFont="1" applyFill="1" applyBorder="1"/>
    <xf numFmtId="0" fontId="22" fillId="0" borderId="0" xfId="78" applyFont="1" applyAlignment="1">
      <alignment horizontal="center"/>
    </xf>
    <xf numFmtId="204" fontId="52" fillId="0" borderId="0" xfId="81" applyNumberFormat="1" applyFont="1" applyBorder="1" applyAlignment="1">
      <alignment horizontal="center"/>
    </xf>
    <xf numFmtId="9" fontId="23" fillId="0" borderId="5" xfId="77" applyFont="1" applyBorder="1"/>
    <xf numFmtId="9" fontId="23" fillId="0" borderId="5" xfId="69" applyNumberFormat="1" applyFont="1" applyBorder="1"/>
    <xf numFmtId="43" fontId="23" fillId="0" borderId="5" xfId="69" applyFont="1" applyBorder="1" applyAlignment="1">
      <alignment horizontal="left" vertical="center"/>
    </xf>
    <xf numFmtId="0" fontId="55" fillId="17" borderId="0" xfId="0" applyFont="1" applyFill="1" applyAlignment="1">
      <alignment horizontal="left"/>
    </xf>
    <xf numFmtId="188" fontId="23" fillId="0" borderId="0" xfId="60" applyNumberFormat="1" applyFont="1" applyAlignment="1">
      <alignment horizontal="center"/>
    </xf>
    <xf numFmtId="188" fontId="41" fillId="0" borderId="0" xfId="60" applyNumberFormat="1" applyFont="1" applyAlignment="1">
      <alignment horizontal="center"/>
    </xf>
    <xf numFmtId="188" fontId="23" fillId="0" borderId="5" xfId="60" applyNumberFormat="1" applyFont="1" applyBorder="1" applyAlignment="1">
      <alignment horizontal="left" vertical="top"/>
    </xf>
    <xf numFmtId="188" fontId="23" fillId="0" borderId="5" xfId="60" quotePrefix="1" applyNumberFormat="1" applyFont="1" applyBorder="1" applyAlignment="1"/>
    <xf numFmtId="188" fontId="23" fillId="0" borderId="5" xfId="60" quotePrefix="1" applyNumberFormat="1" applyFont="1" applyBorder="1" applyAlignment="1">
      <alignment vertical="center" wrapText="1"/>
    </xf>
    <xf numFmtId="43" fontId="22" fillId="6" borderId="43" xfId="69" applyFont="1" applyFill="1" applyBorder="1"/>
    <xf numFmtId="188" fontId="22" fillId="0" borderId="0" xfId="60" applyNumberFormat="1" applyFont="1" applyFill="1" applyBorder="1" applyAlignment="1">
      <alignment horizontal="right"/>
    </xf>
    <xf numFmtId="188" fontId="23" fillId="0" borderId="30" xfId="60" applyNumberFormat="1" applyFont="1" applyBorder="1"/>
    <xf numFmtId="43" fontId="22" fillId="6" borderId="30" xfId="69" applyFont="1" applyFill="1" applyBorder="1"/>
    <xf numFmtId="43" fontId="22" fillId="17" borderId="30" xfId="69" applyFont="1" applyFill="1" applyBorder="1"/>
    <xf numFmtId="0" fontId="22" fillId="0" borderId="30" xfId="0" applyFont="1" applyBorder="1" applyAlignment="1">
      <alignment horizontal="center" vertical="center"/>
    </xf>
    <xf numFmtId="188" fontId="23" fillId="7" borderId="0" xfId="60" applyNumberFormat="1" applyFont="1" applyFill="1" applyBorder="1"/>
    <xf numFmtId="43" fontId="23" fillId="0" borderId="30" xfId="69" applyFont="1" applyBorder="1" applyAlignment="1">
      <alignment horizontal="left" vertical="center"/>
    </xf>
    <xf numFmtId="43" fontId="23" fillId="0" borderId="30" xfId="69" applyFont="1" applyBorder="1"/>
    <xf numFmtId="188" fontId="22" fillId="7" borderId="0" xfId="60" applyNumberFormat="1" applyFont="1" applyFill="1" applyBorder="1" applyAlignment="1">
      <alignment horizontal="right"/>
    </xf>
    <xf numFmtId="188" fontId="22" fillId="0" borderId="0" xfId="60" applyNumberFormat="1" applyFont="1" applyFill="1" applyBorder="1" applyAlignment="1">
      <alignment horizontal="center" vertical="center"/>
    </xf>
    <xf numFmtId="188" fontId="23" fillId="0" borderId="50" xfId="60" applyNumberFormat="1" applyFont="1" applyBorder="1"/>
    <xf numFmtId="43" fontId="22" fillId="6" borderId="50" xfId="69" applyFont="1" applyFill="1" applyBorder="1"/>
    <xf numFmtId="188" fontId="22" fillId="6" borderId="0" xfId="60" quotePrefix="1" applyNumberFormat="1" applyFont="1" applyFill="1" applyBorder="1" applyAlignment="1">
      <alignment horizontal="center" vertical="top"/>
    </xf>
    <xf numFmtId="43" fontId="22" fillId="17" borderId="37" xfId="69" applyFont="1" applyFill="1" applyBorder="1"/>
    <xf numFmtId="43" fontId="23" fillId="0" borderId="30" xfId="69" applyFont="1" applyBorder="1" applyAlignment="1">
      <alignment horizontal="center" vertical="center"/>
    </xf>
    <xf numFmtId="43" fontId="22" fillId="18" borderId="21" xfId="69" applyFont="1" applyFill="1" applyBorder="1"/>
    <xf numFmtId="0" fontId="58" fillId="18" borderId="4" xfId="0" applyFont="1" applyFill="1" applyBorder="1" applyAlignment="1">
      <alignment horizontal="center" vertical="center"/>
    </xf>
    <xf numFmtId="43" fontId="59" fillId="18" borderId="1" xfId="69" applyFont="1" applyFill="1" applyBorder="1"/>
    <xf numFmtId="188" fontId="59" fillId="18" borderId="37" xfId="60" applyNumberFormat="1" applyFont="1" applyFill="1" applyBorder="1"/>
    <xf numFmtId="188" fontId="59" fillId="18" borderId="46" xfId="60" applyNumberFormat="1" applyFont="1" applyFill="1" applyBorder="1"/>
    <xf numFmtId="43" fontId="58" fillId="18" borderId="37" xfId="69" applyFont="1" applyFill="1" applyBorder="1"/>
    <xf numFmtId="43" fontId="58" fillId="18" borderId="1" xfId="69" applyFont="1" applyFill="1" applyBorder="1"/>
    <xf numFmtId="188" fontId="23" fillId="17" borderId="0" xfId="60" applyNumberFormat="1" applyFont="1" applyFill="1" applyBorder="1"/>
    <xf numFmtId="188" fontId="22" fillId="17" borderId="0" xfId="60" applyNumberFormat="1" applyFont="1" applyFill="1" applyBorder="1" applyAlignment="1">
      <alignment horizontal="right"/>
    </xf>
    <xf numFmtId="188" fontId="22" fillId="17" borderId="0" xfId="60" applyNumberFormat="1" applyFont="1" applyFill="1" applyBorder="1" applyAlignment="1">
      <alignment horizontal="center" vertical="center"/>
    </xf>
    <xf numFmtId="43" fontId="59" fillId="17" borderId="30" xfId="69" applyFont="1" applyFill="1" applyBorder="1" applyAlignment="1">
      <alignment horizontal="center" vertical="center"/>
    </xf>
    <xf numFmtId="0" fontId="23" fillId="17" borderId="0" xfId="0" applyFont="1" applyFill="1"/>
    <xf numFmtId="188" fontId="22" fillId="17" borderId="0" xfId="60" quotePrefix="1" applyNumberFormat="1" applyFont="1" applyFill="1" applyBorder="1" applyAlignment="1">
      <alignment horizontal="center" vertical="top"/>
    </xf>
    <xf numFmtId="43" fontId="23" fillId="17" borderId="0" xfId="69" applyFont="1" applyFill="1" applyBorder="1"/>
    <xf numFmtId="0" fontId="24" fillId="17" borderId="0" xfId="0" applyFont="1" applyFill="1" applyAlignment="1">
      <alignment horizontal="center"/>
    </xf>
    <xf numFmtId="188" fontId="41" fillId="17" borderId="0" xfId="60" applyNumberFormat="1" applyFont="1" applyFill="1" applyBorder="1" applyAlignment="1">
      <alignment horizontal="center"/>
    </xf>
    <xf numFmtId="0" fontId="58" fillId="17" borderId="30" xfId="0" applyFont="1" applyFill="1" applyBorder="1" applyAlignment="1">
      <alignment horizontal="center" vertical="center"/>
    </xf>
    <xf numFmtId="43" fontId="59" fillId="17" borderId="50" xfId="69" applyFont="1" applyFill="1" applyBorder="1"/>
    <xf numFmtId="188" fontId="59" fillId="17" borderId="50" xfId="60" applyNumberFormat="1" applyFont="1" applyFill="1" applyBorder="1"/>
    <xf numFmtId="43" fontId="58" fillId="17" borderId="50" xfId="69" applyFont="1" applyFill="1" applyBorder="1"/>
    <xf numFmtId="43" fontId="46" fillId="17" borderId="0" xfId="69" applyFont="1" applyFill="1" applyBorder="1" applyAlignment="1">
      <alignment horizontal="left" vertical="center" shrinkToFit="1"/>
    </xf>
    <xf numFmtId="0" fontId="23" fillId="17" borderId="0" xfId="0" applyFont="1" applyFill="1" applyAlignment="1">
      <alignment horizontal="center"/>
    </xf>
    <xf numFmtId="0" fontId="45" fillId="17" borderId="0" xfId="0" applyFont="1" applyFill="1" applyAlignment="1">
      <alignment horizontal="center" vertical="center" shrinkToFit="1"/>
    </xf>
    <xf numFmtId="0" fontId="53" fillId="17" borderId="0" xfId="0" applyFont="1" applyFill="1" applyAlignment="1">
      <alignment horizontal="left"/>
    </xf>
    <xf numFmtId="188" fontId="23" fillId="17" borderId="0" xfId="60" applyNumberFormat="1" applyFont="1" applyFill="1" applyBorder="1" applyAlignment="1">
      <alignment horizontal="center"/>
    </xf>
    <xf numFmtId="0" fontId="23" fillId="17" borderId="0" xfId="0" applyFont="1" applyFill="1" applyAlignment="1">
      <alignment vertical="center"/>
    </xf>
    <xf numFmtId="43" fontId="59" fillId="14" borderId="30" xfId="69" applyFont="1" applyFill="1" applyBorder="1"/>
    <xf numFmtId="43" fontId="59" fillId="14" borderId="4" xfId="69" applyFont="1" applyFill="1" applyBorder="1" applyAlignment="1">
      <alignment horizontal="left" vertical="center"/>
    </xf>
    <xf numFmtId="43" fontId="59" fillId="14" borderId="4" xfId="69" applyFont="1" applyFill="1" applyBorder="1"/>
    <xf numFmtId="188" fontId="59" fillId="14" borderId="36" xfId="60" applyNumberFormat="1" applyFont="1" applyFill="1" applyBorder="1"/>
    <xf numFmtId="188" fontId="59" fillId="14" borderId="7" xfId="60" applyNumberFormat="1" applyFont="1" applyFill="1" applyBorder="1"/>
    <xf numFmtId="43" fontId="58" fillId="14" borderId="36" xfId="69" applyFont="1" applyFill="1" applyBorder="1"/>
    <xf numFmtId="43" fontId="58" fillId="14" borderId="4" xfId="69" applyFont="1" applyFill="1" applyBorder="1"/>
    <xf numFmtId="43" fontId="23" fillId="0" borderId="0" xfId="69" applyFont="1" applyFill="1" applyAlignment="1">
      <alignment horizontal="right"/>
    </xf>
    <xf numFmtId="43" fontId="23" fillId="0" borderId="6" xfId="69" applyFont="1" applyFill="1" applyBorder="1"/>
    <xf numFmtId="201" fontId="23" fillId="0" borderId="6" xfId="69" applyNumberFormat="1" applyFont="1" applyFill="1" applyBorder="1" applyAlignment="1">
      <alignment horizontal="left"/>
    </xf>
    <xf numFmtId="43" fontId="23" fillId="0" borderId="8" xfId="69" applyFont="1" applyFill="1" applyBorder="1"/>
    <xf numFmtId="43" fontId="23" fillId="0" borderId="8" xfId="69" applyFont="1" applyFill="1" applyBorder="1" applyAlignment="1">
      <alignment horizontal="right"/>
    </xf>
    <xf numFmtId="43" fontId="23" fillId="0" borderId="11" xfId="69" applyFont="1" applyFill="1" applyBorder="1"/>
    <xf numFmtId="43" fontId="23" fillId="0" borderId="11" xfId="69" applyFont="1" applyFill="1" applyBorder="1" applyAlignment="1">
      <alignment horizontal="left"/>
    </xf>
    <xf numFmtId="43" fontId="23" fillId="0" borderId="11" xfId="69" applyFont="1" applyFill="1" applyBorder="1" applyAlignment="1">
      <alignment horizontal="right"/>
    </xf>
    <xf numFmtId="43" fontId="22" fillId="0" borderId="9" xfId="69" applyFont="1" applyFill="1" applyBorder="1" applyAlignment="1">
      <alignment horizontal="center" vertical="center"/>
    </xf>
    <xf numFmtId="43" fontId="60" fillId="0" borderId="10" xfId="69" applyFont="1" applyFill="1" applyBorder="1" applyAlignment="1">
      <alignment horizontal="center"/>
    </xf>
    <xf numFmtId="43" fontId="60" fillId="0" borderId="10" xfId="69" applyFont="1" applyFill="1" applyBorder="1" applyAlignment="1">
      <alignment horizontal="center" vertical="center"/>
    </xf>
    <xf numFmtId="0" fontId="44" fillId="0" borderId="6" xfId="0" applyFont="1" applyBorder="1" applyAlignment="1">
      <alignment horizontal="left"/>
    </xf>
    <xf numFmtId="203" fontId="23" fillId="0" borderId="6" xfId="69" applyNumberFormat="1" applyFont="1" applyFill="1" applyBorder="1" applyAlignment="1">
      <alignment horizontal="center"/>
    </xf>
    <xf numFmtId="203" fontId="53" fillId="0" borderId="6" xfId="69" applyNumberFormat="1" applyFont="1" applyFill="1" applyBorder="1" applyAlignment="1">
      <alignment horizontal="center"/>
    </xf>
    <xf numFmtId="43" fontId="23" fillId="0" borderId="6" xfId="69" applyFont="1" applyFill="1" applyBorder="1" applyAlignment="1">
      <alignment horizontal="center" wrapText="1"/>
    </xf>
    <xf numFmtId="0" fontId="44" fillId="0" borderId="6" xfId="0" quotePrefix="1" applyFont="1" applyBorder="1" applyAlignment="1">
      <alignment vertical="center"/>
    </xf>
    <xf numFmtId="203" fontId="23" fillId="0" borderId="6" xfId="69" applyNumberFormat="1" applyFont="1" applyFill="1" applyBorder="1" applyAlignment="1">
      <alignment horizontal="center" vertical="center"/>
    </xf>
    <xf numFmtId="43" fontId="23" fillId="0" borderId="6" xfId="69" applyFont="1" applyFill="1" applyBorder="1" applyAlignment="1">
      <alignment vertical="center"/>
    </xf>
    <xf numFmtId="203" fontId="53" fillId="0" borderId="6" xfId="69" applyNumberFormat="1" applyFont="1" applyFill="1" applyBorder="1" applyAlignment="1">
      <alignment horizontal="center" vertical="center"/>
    </xf>
    <xf numFmtId="0" fontId="22" fillId="0" borderId="6" xfId="0" quotePrefix="1" applyFont="1" applyBorder="1" applyAlignment="1">
      <alignment vertical="center"/>
    </xf>
    <xf numFmtId="203" fontId="21" fillId="0" borderId="6" xfId="69" applyNumberFormat="1" applyFont="1" applyFill="1" applyBorder="1" applyAlignment="1">
      <alignment horizontal="center" vertical="center"/>
    </xf>
    <xf numFmtId="0" fontId="23" fillId="0" borderId="6" xfId="0" quotePrefix="1" applyFont="1" applyBorder="1" applyAlignment="1">
      <alignment vertical="center"/>
    </xf>
    <xf numFmtId="0" fontId="23" fillId="0" borderId="6" xfId="0" quotePrefix="1" applyFont="1" applyBorder="1" applyAlignment="1">
      <alignment vertical="center" wrapText="1"/>
    </xf>
    <xf numFmtId="0" fontId="22" fillId="8" borderId="0" xfId="0" applyFont="1" applyFill="1"/>
    <xf numFmtId="49" fontId="23" fillId="0" borderId="6" xfId="0" applyNumberFormat="1" applyFont="1" applyBorder="1" applyAlignment="1">
      <alignment horizontal="left" vertical="center"/>
    </xf>
    <xf numFmtId="43" fontId="23" fillId="0" borderId="6" xfId="99" applyFont="1" applyFill="1" applyBorder="1" applyAlignment="1">
      <alignment horizontal="center" vertical="center"/>
    </xf>
    <xf numFmtId="203" fontId="23" fillId="0" borderId="6" xfId="99" applyNumberFormat="1" applyFont="1" applyFill="1" applyBorder="1" applyAlignment="1">
      <alignment horizontal="center" vertical="center"/>
    </xf>
    <xf numFmtId="43" fontId="23" fillId="0" borderId="6" xfId="99" applyFont="1" applyFill="1" applyBorder="1" applyAlignment="1">
      <alignment vertical="center"/>
    </xf>
    <xf numFmtId="0" fontId="22" fillId="0" borderId="0" xfId="61" applyFont="1"/>
    <xf numFmtId="203" fontId="53" fillId="0" borderId="49" xfId="69" applyNumberFormat="1" applyFont="1" applyFill="1" applyBorder="1" applyAlignment="1">
      <alignment horizontal="center" vertical="center"/>
    </xf>
    <xf numFmtId="0" fontId="23" fillId="0" borderId="4" xfId="0" applyFont="1" applyBorder="1" applyAlignment="1">
      <alignment horizontal="center"/>
    </xf>
    <xf numFmtId="43" fontId="22" fillId="0" borderId="4" xfId="69" applyFont="1" applyFill="1" applyBorder="1" applyAlignment="1">
      <alignment horizontal="right"/>
    </xf>
    <xf numFmtId="43" fontId="23" fillId="0" borderId="12" xfId="69" applyFont="1" applyFill="1" applyBorder="1"/>
    <xf numFmtId="43" fontId="22" fillId="0" borderId="6" xfId="69" applyFont="1" applyFill="1" applyBorder="1" applyAlignment="1">
      <alignment horizontal="center"/>
    </xf>
    <xf numFmtId="203" fontId="28" fillId="0" borderId="6" xfId="69" applyNumberFormat="1" applyFont="1" applyFill="1" applyBorder="1" applyAlignment="1">
      <alignment horizontal="center" vertical="center"/>
    </xf>
    <xf numFmtId="43" fontId="60" fillId="0" borderId="12" xfId="69" applyFont="1" applyFill="1" applyBorder="1"/>
    <xf numFmtId="43" fontId="46" fillId="0" borderId="0" xfId="69" applyFont="1" applyBorder="1" applyAlignment="1">
      <alignment horizontal="right" vertical="center" shrinkToFit="1"/>
    </xf>
    <xf numFmtId="43" fontId="23" fillId="0" borderId="0" xfId="69" applyFont="1" applyAlignment="1">
      <alignment horizontal="right"/>
    </xf>
    <xf numFmtId="43" fontId="25" fillId="0" borderId="0" xfId="69" applyFont="1"/>
    <xf numFmtId="188" fontId="25" fillId="6" borderId="0" xfId="60" applyNumberFormat="1" applyFont="1" applyFill="1" applyAlignment="1"/>
    <xf numFmtId="188" fontId="23" fillId="6" borderId="8" xfId="60" applyNumberFormat="1" applyFont="1" applyFill="1" applyBorder="1"/>
    <xf numFmtId="188" fontId="23" fillId="6" borderId="11" xfId="60" applyNumberFormat="1" applyFont="1" applyFill="1" applyBorder="1" applyAlignment="1">
      <alignment horizontal="left"/>
    </xf>
    <xf numFmtId="188" fontId="23" fillId="6" borderId="11" xfId="60" applyNumberFormat="1" applyFont="1" applyFill="1" applyBorder="1"/>
    <xf numFmtId="188" fontId="23" fillId="6" borderId="0" xfId="60" applyNumberFormat="1" applyFont="1" applyFill="1" applyBorder="1" applyAlignment="1">
      <alignment horizontal="center"/>
    </xf>
    <xf numFmtId="188" fontId="23" fillId="6" borderId="13" xfId="60" applyNumberFormat="1" applyFont="1" applyFill="1" applyBorder="1" applyAlignment="1">
      <alignment horizontal="center"/>
    </xf>
    <xf numFmtId="43" fontId="23" fillId="0" borderId="0" xfId="0" applyNumberFormat="1" applyFont="1"/>
    <xf numFmtId="207" fontId="23" fillId="0" borderId="0" xfId="0" applyNumberFormat="1" applyFont="1"/>
    <xf numFmtId="188" fontId="23" fillId="6" borderId="5" xfId="60" applyNumberFormat="1" applyFont="1" applyFill="1" applyBorder="1" applyAlignment="1">
      <alignment horizontal="center"/>
    </xf>
    <xf numFmtId="188" fontId="23" fillId="6" borderId="5" xfId="60" applyNumberFormat="1" applyFont="1" applyFill="1" applyBorder="1"/>
    <xf numFmtId="0" fontId="23" fillId="0" borderId="0" xfId="0" applyFont="1" applyAlignment="1">
      <alignment horizontal="center" vertical="center"/>
    </xf>
    <xf numFmtId="43" fontId="23" fillId="0" borderId="0" xfId="69" applyFont="1" applyAlignment="1">
      <alignment horizontal="center" vertical="center"/>
    </xf>
    <xf numFmtId="201" fontId="23" fillId="0" borderId="6" xfId="69" applyNumberFormat="1" applyFont="1" applyFill="1" applyBorder="1" applyAlignment="1">
      <alignment horizontal="center" vertical="center"/>
    </xf>
    <xf numFmtId="208" fontId="23" fillId="0" borderId="0" xfId="0" applyNumberFormat="1" applyFont="1" applyAlignment="1">
      <alignment horizontal="center" vertical="center"/>
    </xf>
    <xf numFmtId="43" fontId="23" fillId="0" borderId="0" xfId="69" applyFont="1" applyAlignment="1">
      <alignment horizontal="left" vertical="center"/>
    </xf>
    <xf numFmtId="188" fontId="23" fillId="6" borderId="5" xfId="60" applyNumberFormat="1" applyFont="1" applyFill="1" applyBorder="1" applyAlignment="1">
      <alignment horizontal="left"/>
    </xf>
    <xf numFmtId="43" fontId="23" fillId="6" borderId="5" xfId="69" applyFont="1" applyFill="1" applyBorder="1"/>
    <xf numFmtId="9" fontId="23" fillId="0" borderId="0" xfId="77" applyFont="1" applyAlignment="1">
      <alignment horizontal="center" vertical="center"/>
    </xf>
    <xf numFmtId="187" fontId="23" fillId="0" borderId="0" xfId="0" applyNumberFormat="1" applyFont="1" applyAlignment="1">
      <alignment horizontal="center" vertical="center"/>
    </xf>
    <xf numFmtId="187" fontId="23" fillId="0" borderId="0" xfId="0" applyNumberFormat="1" applyFont="1"/>
    <xf numFmtId="188" fontId="22" fillId="9" borderId="35" xfId="60" applyNumberFormat="1" applyFont="1" applyFill="1" applyBorder="1" applyAlignment="1">
      <alignment horizontal="center"/>
    </xf>
    <xf numFmtId="188" fontId="23" fillId="9" borderId="5" xfId="60" applyNumberFormat="1" applyFont="1" applyFill="1" applyBorder="1"/>
    <xf numFmtId="188" fontId="23" fillId="9" borderId="5" xfId="60" applyNumberFormat="1" applyFont="1" applyFill="1" applyBorder="1" applyAlignment="1">
      <alignment horizontal="left"/>
    </xf>
    <xf numFmtId="43" fontId="23" fillId="6" borderId="8" xfId="69" applyFont="1" applyFill="1" applyBorder="1"/>
    <xf numFmtId="188" fontId="23" fillId="6" borderId="33" xfId="60" applyNumberFormat="1" applyFont="1" applyFill="1" applyBorder="1"/>
    <xf numFmtId="188" fontId="23" fillId="9" borderId="33" xfId="60" applyNumberFormat="1" applyFont="1" applyFill="1" applyBorder="1" applyAlignment="1">
      <alignment horizontal="left"/>
    </xf>
    <xf numFmtId="43" fontId="55" fillId="6" borderId="32" xfId="69" applyFont="1" applyFill="1" applyBorder="1"/>
    <xf numFmtId="43" fontId="23" fillId="6" borderId="33" xfId="69" applyFont="1" applyFill="1" applyBorder="1"/>
    <xf numFmtId="188" fontId="23" fillId="6" borderId="10" xfId="60" applyNumberFormat="1" applyFont="1" applyFill="1" applyBorder="1"/>
    <xf numFmtId="188" fontId="23" fillId="9" borderId="10" xfId="60" applyNumberFormat="1" applyFont="1" applyFill="1" applyBorder="1" applyAlignment="1">
      <alignment horizontal="center"/>
    </xf>
    <xf numFmtId="43" fontId="23" fillId="6" borderId="42" xfId="69" applyFont="1" applyFill="1" applyBorder="1" applyAlignment="1"/>
    <xf numFmtId="43" fontId="23" fillId="6" borderId="41" xfId="69" applyFont="1" applyFill="1" applyBorder="1" applyAlignment="1"/>
    <xf numFmtId="43" fontId="23" fillId="6" borderId="10" xfId="69" applyFont="1" applyFill="1" applyBorder="1"/>
    <xf numFmtId="188" fontId="23" fillId="6" borderId="39" xfId="60" applyNumberFormat="1" applyFont="1" applyFill="1" applyBorder="1"/>
    <xf numFmtId="43" fontId="23" fillId="6" borderId="39" xfId="69" applyFont="1" applyFill="1" applyBorder="1"/>
    <xf numFmtId="43" fontId="23" fillId="6" borderId="39" xfId="69" applyFont="1" applyFill="1" applyBorder="1" applyAlignment="1">
      <alignment horizontal="center"/>
    </xf>
    <xf numFmtId="9" fontId="23" fillId="0" borderId="0" xfId="0" applyNumberFormat="1" applyFont="1" applyAlignment="1">
      <alignment horizontal="center" vertical="center"/>
    </xf>
    <xf numFmtId="0" fontId="23" fillId="0" borderId="4" xfId="0" applyFont="1" applyBorder="1"/>
    <xf numFmtId="43" fontId="23" fillId="0" borderId="0" xfId="69" applyFont="1" applyAlignment="1"/>
    <xf numFmtId="43" fontId="23" fillId="0" borderId="0" xfId="69" applyFont="1" applyBorder="1" applyAlignment="1"/>
    <xf numFmtId="0" fontId="21" fillId="0" borderId="0" xfId="0" applyFont="1"/>
    <xf numFmtId="0" fontId="22" fillId="0" borderId="4" xfId="0" applyFont="1" applyBorder="1"/>
    <xf numFmtId="0" fontId="28" fillId="0" borderId="0" xfId="0" applyFont="1"/>
    <xf numFmtId="188" fontId="23" fillId="6" borderId="5" xfId="60" quotePrefix="1" applyNumberFormat="1" applyFont="1" applyFill="1" applyBorder="1" applyAlignment="1">
      <alignment horizontal="left"/>
    </xf>
    <xf numFmtId="43" fontId="23" fillId="6" borderId="5" xfId="69" applyFont="1" applyFill="1" applyBorder="1" applyAlignment="1">
      <alignment horizontal="left"/>
    </xf>
    <xf numFmtId="9" fontId="23" fillId="0" borderId="45" xfId="77" applyFont="1" applyFill="1" applyBorder="1" applyAlignment="1">
      <alignment horizontal="center" vertical="center"/>
    </xf>
    <xf numFmtId="9" fontId="23" fillId="6" borderId="5" xfId="77" applyFont="1" applyFill="1" applyBorder="1" applyAlignment="1">
      <alignment horizontal="center"/>
    </xf>
    <xf numFmtId="43" fontId="23" fillId="6" borderId="32" xfId="69" applyFont="1" applyFill="1" applyBorder="1"/>
    <xf numFmtId="0" fontId="22" fillId="0" borderId="46" xfId="0" applyFont="1" applyBorder="1" applyAlignment="1">
      <alignment horizontal="center"/>
    </xf>
    <xf numFmtId="188" fontId="21" fillId="0" borderId="0" xfId="60" applyNumberFormat="1" applyFont="1" applyAlignment="1">
      <alignment horizontal="left"/>
    </xf>
    <xf numFmtId="202" fontId="22" fillId="0" borderId="0" xfId="0" applyNumberFormat="1" applyFont="1" applyAlignment="1">
      <alignment horizontal="center"/>
    </xf>
    <xf numFmtId="0" fontId="66" fillId="0" borderId="0" xfId="0" applyFont="1" applyAlignment="1">
      <alignment horizontal="center"/>
    </xf>
    <xf numFmtId="9" fontId="49" fillId="6" borderId="5" xfId="77" applyFont="1" applyFill="1" applyBorder="1"/>
    <xf numFmtId="0" fontId="48" fillId="0" borderId="6" xfId="0" applyFont="1" applyBorder="1" applyAlignment="1">
      <alignment horizontal="center" vertical="center"/>
    </xf>
    <xf numFmtId="43" fontId="48" fillId="0" borderId="6" xfId="69" applyFont="1" applyFill="1" applyBorder="1" applyAlignment="1">
      <alignment horizontal="center" vertical="center"/>
    </xf>
    <xf numFmtId="43" fontId="23" fillId="8" borderId="6" xfId="69" applyFont="1" applyFill="1" applyBorder="1" applyAlignment="1">
      <alignment horizontal="center" vertical="center"/>
    </xf>
    <xf numFmtId="203" fontId="23" fillId="8" borderId="6" xfId="69" applyNumberFormat="1" applyFont="1" applyFill="1" applyBorder="1" applyAlignment="1">
      <alignment horizontal="center" vertical="center"/>
    </xf>
    <xf numFmtId="43" fontId="23" fillId="8" borderId="6" xfId="69" applyFont="1" applyFill="1" applyBorder="1" applyAlignment="1">
      <alignment vertical="center"/>
    </xf>
    <xf numFmtId="43" fontId="23" fillId="8" borderId="6" xfId="69" applyFont="1" applyFill="1" applyBorder="1" applyAlignment="1">
      <alignment horizontal="center" wrapText="1"/>
    </xf>
    <xf numFmtId="201" fontId="22" fillId="0" borderId="0" xfId="69" applyNumberFormat="1" applyFont="1" applyAlignment="1">
      <alignment vertical="center"/>
    </xf>
    <xf numFmtId="0" fontId="22" fillId="0" borderId="0" xfId="0" applyFont="1" applyAlignment="1">
      <alignment horizontal="left" vertical="center"/>
    </xf>
    <xf numFmtId="201" fontId="22" fillId="0" borderId="0" xfId="69" applyNumberFormat="1" applyFont="1"/>
    <xf numFmtId="201" fontId="23" fillId="0" borderId="6" xfId="69" applyNumberFormat="1" applyFont="1" applyBorder="1" applyAlignment="1">
      <alignment horizontal="center"/>
    </xf>
    <xf numFmtId="0" fontId="22" fillId="0" borderId="0" xfId="0" applyFont="1" applyAlignment="1">
      <alignment horizontal="left"/>
    </xf>
    <xf numFmtId="201" fontId="23" fillId="0" borderId="0" xfId="69" applyNumberFormat="1" applyFont="1" applyAlignment="1">
      <alignment horizontal="center"/>
    </xf>
    <xf numFmtId="0" fontId="68" fillId="0" borderId="0" xfId="0" applyFont="1" applyAlignment="1">
      <alignment vertical="center" shrinkToFit="1"/>
    </xf>
    <xf numFmtId="43" fontId="69" fillId="0" borderId="0" xfId="69" applyFont="1" applyAlignment="1">
      <alignment horizontal="right" vertical="center"/>
    </xf>
    <xf numFmtId="0" fontId="69" fillId="0" borderId="0" xfId="0" applyFont="1" applyAlignment="1">
      <alignment vertical="center"/>
    </xf>
    <xf numFmtId="0" fontId="48" fillId="0" borderId="0" xfId="0" applyFont="1" applyAlignment="1">
      <alignment vertical="center"/>
    </xf>
    <xf numFmtId="0" fontId="48" fillId="0" borderId="0" xfId="0" applyFont="1" applyAlignment="1">
      <alignment horizontal="center"/>
    </xf>
    <xf numFmtId="0" fontId="61" fillId="0" borderId="0" xfId="0" applyFont="1" applyAlignment="1">
      <alignment vertical="center"/>
    </xf>
    <xf numFmtId="0" fontId="53" fillId="0" borderId="0" xfId="0" applyFont="1"/>
    <xf numFmtId="0" fontId="61" fillId="0" borderId="0" xfId="0" applyFont="1"/>
    <xf numFmtId="43" fontId="23" fillId="0" borderId="18" xfId="69" applyFont="1" applyFill="1" applyBorder="1" applyAlignment="1">
      <alignment horizontal="center"/>
    </xf>
    <xf numFmtId="0" fontId="49" fillId="0" borderId="6" xfId="0" quotePrefix="1" applyFont="1" applyBorder="1" applyAlignment="1">
      <alignment vertical="center"/>
    </xf>
    <xf numFmtId="43" fontId="49" fillId="0" borderId="6" xfId="69" applyFont="1" applyFill="1" applyBorder="1" applyAlignment="1">
      <alignment horizontal="center" vertical="center"/>
    </xf>
    <xf numFmtId="203" fontId="49" fillId="0" borderId="6" xfId="69" applyNumberFormat="1" applyFont="1" applyFill="1" applyBorder="1" applyAlignment="1">
      <alignment horizontal="center" vertical="center"/>
    </xf>
    <xf numFmtId="43" fontId="49" fillId="0" borderId="6" xfId="69" applyFont="1" applyFill="1" applyBorder="1" applyAlignment="1">
      <alignment vertical="center"/>
    </xf>
    <xf numFmtId="203" fontId="54" fillId="0" borderId="6" xfId="69" applyNumberFormat="1" applyFont="1" applyFill="1" applyBorder="1" applyAlignment="1">
      <alignment horizontal="center" vertical="center"/>
    </xf>
    <xf numFmtId="0" fontId="67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9" fontId="23" fillId="0" borderId="6" xfId="77" applyFont="1" applyFill="1" applyBorder="1" applyAlignment="1">
      <alignment horizontal="center" wrapText="1"/>
    </xf>
    <xf numFmtId="43" fontId="22" fillId="0" borderId="0" xfId="0" applyNumberFormat="1" applyFont="1"/>
    <xf numFmtId="203" fontId="70" fillId="0" borderId="6" xfId="69" applyNumberFormat="1" applyFont="1" applyFill="1" applyBorder="1" applyAlignment="1">
      <alignment horizontal="center" vertical="center"/>
    </xf>
    <xf numFmtId="43" fontId="48" fillId="0" borderId="6" xfId="69" applyFont="1" applyFill="1" applyBorder="1" applyAlignment="1">
      <alignment horizontal="center"/>
    </xf>
    <xf numFmtId="0" fontId="49" fillId="0" borderId="6" xfId="0" quotePrefix="1" applyFont="1" applyBorder="1" applyAlignment="1">
      <alignment vertical="center" wrapText="1"/>
    </xf>
    <xf numFmtId="43" fontId="23" fillId="19" borderId="6" xfId="69" applyFont="1" applyFill="1" applyBorder="1" applyAlignment="1">
      <alignment horizontal="center"/>
    </xf>
    <xf numFmtId="43" fontId="23" fillId="19" borderId="6" xfId="69" applyFont="1" applyFill="1" applyBorder="1" applyAlignment="1">
      <alignment horizontal="center" wrapText="1"/>
    </xf>
    <xf numFmtId="43" fontId="23" fillId="20" borderId="6" xfId="69" applyFont="1" applyFill="1" applyBorder="1" applyAlignment="1">
      <alignment horizontal="center"/>
    </xf>
    <xf numFmtId="188" fontId="53" fillId="6" borderId="11" xfId="60" applyNumberFormat="1" applyFont="1" applyFill="1" applyBorder="1" applyAlignment="1">
      <alignment horizontal="left"/>
    </xf>
    <xf numFmtId="188" fontId="23" fillId="6" borderId="5" xfId="60" applyNumberFormat="1" applyFont="1" applyFill="1" applyBorder="1" applyAlignment="1">
      <alignment horizontal="center" vertical="center"/>
    </xf>
    <xf numFmtId="188" fontId="23" fillId="6" borderId="5" xfId="60" quotePrefix="1" applyNumberFormat="1" applyFont="1" applyFill="1" applyBorder="1" applyAlignment="1">
      <alignment horizontal="left" vertical="center" wrapText="1"/>
    </xf>
    <xf numFmtId="43" fontId="23" fillId="6" borderId="5" xfId="69" applyFont="1" applyFill="1" applyBorder="1" applyAlignment="1">
      <alignment horizontal="left" vertical="center"/>
    </xf>
    <xf numFmtId="9" fontId="23" fillId="6" borderId="5" xfId="77" applyFont="1" applyFill="1" applyBorder="1" applyAlignment="1">
      <alignment horizontal="center" vertical="center"/>
    </xf>
    <xf numFmtId="43" fontId="49" fillId="6" borderId="5" xfId="69" applyFont="1" applyFill="1" applyBorder="1" applyAlignment="1">
      <alignment horizontal="left" vertical="center"/>
    </xf>
    <xf numFmtId="188" fontId="23" fillId="6" borderId="5" xfId="60" applyNumberFormat="1" applyFont="1" applyFill="1" applyBorder="1" applyAlignment="1">
      <alignment vertical="center"/>
    </xf>
    <xf numFmtId="188" fontId="22" fillId="6" borderId="5" xfId="60" quotePrefix="1" applyNumberFormat="1" applyFont="1" applyFill="1" applyBorder="1" applyAlignment="1">
      <alignment horizontal="left"/>
    </xf>
    <xf numFmtId="43" fontId="23" fillId="0" borderId="11" xfId="0" applyNumberFormat="1" applyFont="1" applyBorder="1"/>
    <xf numFmtId="43" fontId="22" fillId="0" borderId="10" xfId="0" applyNumberFormat="1" applyFont="1" applyBorder="1"/>
    <xf numFmtId="43" fontId="23" fillId="0" borderId="0" xfId="69" applyFont="1" applyFill="1" applyBorder="1" applyAlignment="1">
      <alignment horizontal="center" wrapText="1"/>
    </xf>
    <xf numFmtId="43" fontId="23" fillId="0" borderId="6" xfId="69" applyFont="1" applyBorder="1" applyAlignment="1">
      <alignment horizontal="center" vertical="center"/>
    </xf>
    <xf numFmtId="43" fontId="23" fillId="0" borderId="6" xfId="69" applyFont="1" applyBorder="1" applyAlignment="1">
      <alignment vertical="center"/>
    </xf>
    <xf numFmtId="43" fontId="23" fillId="6" borderId="25" xfId="69" applyFont="1" applyFill="1" applyBorder="1" applyAlignment="1"/>
    <xf numFmtId="43" fontId="23" fillId="6" borderId="25" xfId="69" applyFont="1" applyFill="1" applyBorder="1" applyAlignment="1">
      <alignment horizontal="center"/>
    </xf>
    <xf numFmtId="9" fontId="49" fillId="6" borderId="5" xfId="77" applyFont="1" applyFill="1" applyBorder="1" applyAlignment="1">
      <alignment horizontal="center"/>
    </xf>
    <xf numFmtId="0" fontId="22" fillId="0" borderId="4" xfId="0" applyFont="1" applyBorder="1" applyAlignment="1">
      <alignment horizontal="left"/>
    </xf>
    <xf numFmtId="43" fontId="23" fillId="0" borderId="6" xfId="69" applyFont="1" applyFill="1" applyBorder="1" applyAlignment="1">
      <alignment horizontal="right" vertical="center"/>
    </xf>
    <xf numFmtId="43" fontId="49" fillId="0" borderId="6" xfId="69" applyFont="1" applyFill="1" applyBorder="1" applyAlignment="1">
      <alignment horizontal="right" vertical="center"/>
    </xf>
    <xf numFmtId="43" fontId="23" fillId="0" borderId="0" xfId="69" applyFont="1" applyBorder="1" applyAlignment="1">
      <alignment horizontal="right" vertical="center" shrinkToFit="1"/>
    </xf>
    <xf numFmtId="203" fontId="72" fillId="0" borderId="6" xfId="69" applyNumberFormat="1" applyFont="1" applyFill="1" applyBorder="1" applyAlignment="1">
      <alignment horizontal="left" vertical="center"/>
    </xf>
    <xf numFmtId="188" fontId="72" fillId="6" borderId="5" xfId="60" applyNumberFormat="1" applyFont="1" applyFill="1" applyBorder="1"/>
    <xf numFmtId="0" fontId="45" fillId="0" borderId="0" xfId="0" applyFont="1" applyAlignment="1">
      <alignment horizontal="center"/>
    </xf>
    <xf numFmtId="0" fontId="21" fillId="0" borderId="11" xfId="0" applyFont="1" applyBorder="1" applyAlignment="1">
      <alignment horizontal="left"/>
    </xf>
    <xf numFmtId="0" fontId="23" fillId="0" borderId="14" xfId="0" quotePrefix="1" applyFont="1" applyBorder="1"/>
    <xf numFmtId="0" fontId="23" fillId="0" borderId="14" xfId="0" applyFont="1" applyBorder="1"/>
    <xf numFmtId="43" fontId="23" fillId="0" borderId="36" xfId="0" applyNumberFormat="1" applyFont="1" applyBorder="1"/>
    <xf numFmtId="0" fontId="23" fillId="0" borderId="37" xfId="0" applyFont="1" applyBorder="1"/>
    <xf numFmtId="0" fontId="23" fillId="0" borderId="29" xfId="0" applyFont="1" applyBorder="1"/>
    <xf numFmtId="0" fontId="23" fillId="0" borderId="32" xfId="0" applyFont="1" applyBorder="1"/>
    <xf numFmtId="0" fontId="23" fillId="0" borderId="31" xfId="0" applyFont="1" applyBorder="1"/>
    <xf numFmtId="43" fontId="23" fillId="14" borderId="39" xfId="0" applyNumberFormat="1" applyFont="1" applyFill="1" applyBorder="1"/>
    <xf numFmtId="0" fontId="23" fillId="0" borderId="40" xfId="0" applyFont="1" applyBorder="1"/>
    <xf numFmtId="0" fontId="23" fillId="0" borderId="41" xfId="0" applyFont="1" applyBorder="1"/>
    <xf numFmtId="0" fontId="25" fillId="0" borderId="34" xfId="0" applyFont="1" applyBorder="1"/>
    <xf numFmtId="9" fontId="23" fillId="10" borderId="39" xfId="0" applyNumberFormat="1" applyFont="1" applyFill="1" applyBorder="1"/>
    <xf numFmtId="43" fontId="23" fillId="11" borderId="39" xfId="0" applyNumberFormat="1" applyFont="1" applyFill="1" applyBorder="1"/>
    <xf numFmtId="0" fontId="23" fillId="0" borderId="36" xfId="0" applyFont="1" applyBorder="1" applyAlignment="1">
      <alignment horizontal="center" vertical="center"/>
    </xf>
    <xf numFmtId="0" fontId="23" fillId="0" borderId="8" xfId="0" applyFont="1" applyBorder="1" applyAlignment="1">
      <alignment vertical="center"/>
    </xf>
    <xf numFmtId="0" fontId="0" fillId="0" borderId="0" xfId="0" applyAlignment="1">
      <alignment vertical="center"/>
    </xf>
    <xf numFmtId="43" fontId="48" fillId="0" borderId="5" xfId="69" applyFont="1" applyBorder="1"/>
    <xf numFmtId="43" fontId="23" fillId="0" borderId="11" xfId="0" applyNumberFormat="1" applyFont="1" applyBorder="1" applyAlignment="1">
      <alignment horizontal="left"/>
    </xf>
    <xf numFmtId="0" fontId="25" fillId="0" borderId="0" xfId="0" applyFont="1" applyAlignment="1">
      <alignment horizontal="left"/>
    </xf>
    <xf numFmtId="188" fontId="21" fillId="7" borderId="8" xfId="60" quotePrefix="1" applyNumberFormat="1" applyFont="1" applyFill="1" applyBorder="1" applyAlignment="1">
      <alignment horizontal="left"/>
    </xf>
    <xf numFmtId="188" fontId="21" fillId="6" borderId="11" xfId="60" applyNumberFormat="1" applyFont="1" applyFill="1" applyBorder="1" applyAlignment="1">
      <alignment horizontal="left"/>
    </xf>
    <xf numFmtId="0" fontId="0" fillId="0" borderId="0" xfId="0" applyAlignment="1">
      <alignment horizontal="center"/>
    </xf>
    <xf numFmtId="0" fontId="23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5" fillId="0" borderId="0" xfId="0" applyFont="1" applyAlignment="1">
      <alignment horizontal="right"/>
    </xf>
    <xf numFmtId="0" fontId="40" fillId="0" borderId="0" xfId="0" applyFont="1" applyAlignment="1">
      <alignment horizontal="center"/>
    </xf>
    <xf numFmtId="0" fontId="25" fillId="13" borderId="36" xfId="0" applyFont="1" applyFill="1" applyBorder="1" applyAlignment="1">
      <alignment horizontal="center"/>
    </xf>
    <xf numFmtId="0" fontId="25" fillId="13" borderId="1" xfId="0" applyFont="1" applyFill="1" applyBorder="1" applyAlignment="1">
      <alignment horizontal="center"/>
    </xf>
    <xf numFmtId="0" fontId="25" fillId="13" borderId="3" xfId="0" applyFont="1" applyFill="1" applyBorder="1" applyAlignment="1">
      <alignment horizontal="center"/>
    </xf>
    <xf numFmtId="0" fontId="25" fillId="13" borderId="38" xfId="0" applyFont="1" applyFill="1" applyBorder="1" applyAlignment="1">
      <alignment horizontal="center"/>
    </xf>
    <xf numFmtId="0" fontId="24" fillId="0" borderId="0" xfId="0" applyFont="1" applyAlignment="1">
      <alignment horizontal="center"/>
    </xf>
    <xf numFmtId="0" fontId="22" fillId="8" borderId="9" xfId="0" applyFont="1" applyFill="1" applyBorder="1" applyAlignment="1">
      <alignment horizontal="center" vertical="center"/>
    </xf>
    <xf numFmtId="0" fontId="22" fillId="8" borderId="10" xfId="0" applyFont="1" applyFill="1" applyBorder="1" applyAlignment="1">
      <alignment vertical="center"/>
    </xf>
    <xf numFmtId="0" fontId="35" fillId="0" borderId="0" xfId="0" applyFont="1" applyAlignment="1">
      <alignment horizontal="center"/>
    </xf>
    <xf numFmtId="0" fontId="24" fillId="0" borderId="0" xfId="0" applyFont="1" applyAlignment="1">
      <alignment horizontal="center" vertical="center" textRotation="180"/>
    </xf>
    <xf numFmtId="0" fontId="0" fillId="0" borderId="0" xfId="0" applyAlignment="1">
      <alignment horizontal="center" vertical="center"/>
    </xf>
    <xf numFmtId="0" fontId="23" fillId="9" borderId="9" xfId="0" applyFont="1" applyFill="1" applyBorder="1" applyAlignment="1">
      <alignment horizontal="center" vertical="center"/>
    </xf>
    <xf numFmtId="0" fontId="23" fillId="9" borderId="10" xfId="0" applyFont="1" applyFill="1" applyBorder="1" applyAlignment="1">
      <alignment vertical="center"/>
    </xf>
    <xf numFmtId="0" fontId="23" fillId="9" borderId="22" xfId="0" applyFont="1" applyFill="1" applyBorder="1" applyAlignment="1">
      <alignment horizontal="center" vertical="center"/>
    </xf>
    <xf numFmtId="0" fontId="23" fillId="9" borderId="23" xfId="0" applyFont="1" applyFill="1" applyBorder="1" applyAlignment="1">
      <alignment horizontal="center" vertical="center"/>
    </xf>
    <xf numFmtId="0" fontId="23" fillId="9" borderId="24" xfId="0" applyFont="1" applyFill="1" applyBorder="1" applyAlignment="1">
      <alignment horizontal="center" vertical="center"/>
    </xf>
    <xf numFmtId="0" fontId="23" fillId="9" borderId="25" xfId="0" applyFont="1" applyFill="1" applyBorder="1" applyAlignment="1">
      <alignment horizontal="center" vertical="center"/>
    </xf>
    <xf numFmtId="0" fontId="23" fillId="9" borderId="26" xfId="0" applyFont="1" applyFill="1" applyBorder="1" applyAlignment="1">
      <alignment horizontal="center"/>
    </xf>
    <xf numFmtId="0" fontId="23" fillId="9" borderId="27" xfId="0" applyFont="1" applyFill="1" applyBorder="1" applyAlignment="1">
      <alignment horizontal="center"/>
    </xf>
    <xf numFmtId="0" fontId="23" fillId="9" borderId="28" xfId="0" applyFont="1" applyFill="1" applyBorder="1" applyAlignment="1">
      <alignment horizontal="center"/>
    </xf>
    <xf numFmtId="0" fontId="23" fillId="10" borderId="9" xfId="0" quotePrefix="1" applyFont="1" applyFill="1" applyBorder="1" applyAlignment="1">
      <alignment horizontal="center" vertical="center"/>
    </xf>
    <xf numFmtId="0" fontId="23" fillId="10" borderId="10" xfId="0" quotePrefix="1" applyFont="1" applyFill="1" applyBorder="1" applyAlignment="1">
      <alignment horizontal="center" vertical="center"/>
    </xf>
    <xf numFmtId="0" fontId="23" fillId="10" borderId="9" xfId="0" applyFont="1" applyFill="1" applyBorder="1" applyAlignment="1">
      <alignment horizontal="center" vertical="center"/>
    </xf>
    <xf numFmtId="0" fontId="23" fillId="10" borderId="10" xfId="0" applyFont="1" applyFill="1" applyBorder="1" applyAlignment="1">
      <alignment vertical="center"/>
    </xf>
    <xf numFmtId="0" fontId="23" fillId="10" borderId="10" xfId="0" applyFont="1" applyFill="1" applyBorder="1" applyAlignment="1">
      <alignment horizontal="center" vertical="center"/>
    </xf>
    <xf numFmtId="43" fontId="23" fillId="0" borderId="0" xfId="0" applyNumberFormat="1" applyFont="1" applyAlignment="1">
      <alignment horizontal="center"/>
    </xf>
    <xf numFmtId="0" fontId="51" fillId="0" borderId="42" xfId="0" applyFont="1" applyBorder="1" applyAlignment="1">
      <alignment horizontal="center"/>
    </xf>
    <xf numFmtId="0" fontId="51" fillId="0" borderId="40" xfId="0" applyFont="1" applyBorder="1" applyAlignment="1">
      <alignment horizontal="center"/>
    </xf>
    <xf numFmtId="0" fontId="51" fillId="0" borderId="41" xfId="0" applyFont="1" applyBorder="1" applyAlignment="1">
      <alignment horizontal="center"/>
    </xf>
    <xf numFmtId="0" fontId="22" fillId="12" borderId="9" xfId="0" applyFont="1" applyFill="1" applyBorder="1" applyAlignment="1">
      <alignment horizontal="center" vertical="center"/>
    </xf>
    <xf numFmtId="0" fontId="22" fillId="12" borderId="10" xfId="0" applyFont="1" applyFill="1" applyBorder="1" applyAlignment="1">
      <alignment vertical="center"/>
    </xf>
    <xf numFmtId="0" fontId="39" fillId="0" borderId="0" xfId="0" applyFont="1" applyAlignment="1">
      <alignment horizontal="center"/>
    </xf>
    <xf numFmtId="0" fontId="45" fillId="0" borderId="0" xfId="0" applyFont="1" applyAlignment="1">
      <alignment horizontal="center"/>
    </xf>
    <xf numFmtId="0" fontId="22" fillId="0" borderId="1" xfId="0" applyFont="1" applyBorder="1" applyAlignment="1">
      <alignment horizontal="center"/>
    </xf>
    <xf numFmtId="0" fontId="22" fillId="0" borderId="3" xfId="0" applyFont="1" applyBorder="1" applyAlignment="1">
      <alignment horizontal="center"/>
    </xf>
    <xf numFmtId="0" fontId="22" fillId="0" borderId="38" xfId="0" applyFont="1" applyBorder="1" applyAlignment="1">
      <alignment horizontal="center"/>
    </xf>
    <xf numFmtId="0" fontId="22" fillId="0" borderId="1" xfId="0" applyFont="1" applyBorder="1" applyAlignment="1">
      <alignment horizontal="left"/>
    </xf>
    <xf numFmtId="0" fontId="22" fillId="0" borderId="38" xfId="0" applyFont="1" applyBorder="1" applyAlignment="1">
      <alignment horizontal="left"/>
    </xf>
    <xf numFmtId="43" fontId="51" fillId="0" borderId="0" xfId="69" applyFont="1" applyFill="1" applyBorder="1" applyAlignment="1">
      <alignment horizontal="right"/>
    </xf>
    <xf numFmtId="0" fontId="51" fillId="0" borderId="0" xfId="0" applyFont="1" applyAlignment="1">
      <alignment horizontal="center"/>
    </xf>
    <xf numFmtId="0" fontId="22" fillId="0" borderId="9" xfId="0" applyFont="1" applyBorder="1" applyAlignment="1">
      <alignment horizontal="center" vertical="center"/>
    </xf>
    <xf numFmtId="0" fontId="22" fillId="0" borderId="10" xfId="0" applyFont="1" applyBorder="1" applyAlignment="1">
      <alignment vertical="center"/>
    </xf>
    <xf numFmtId="43" fontId="22" fillId="0" borderId="9" xfId="69" applyFont="1" applyBorder="1" applyAlignment="1">
      <alignment horizontal="right" vertical="center"/>
    </xf>
    <xf numFmtId="43" fontId="22" fillId="0" borderId="10" xfId="69" applyFont="1" applyBorder="1" applyAlignment="1">
      <alignment horizontal="right" vertical="center"/>
    </xf>
    <xf numFmtId="43" fontId="22" fillId="0" borderId="9" xfId="69" applyFont="1" applyFill="1" applyBorder="1" applyAlignment="1">
      <alignment horizontal="center" vertical="center"/>
    </xf>
    <xf numFmtId="43" fontId="22" fillId="0" borderId="10" xfId="69" applyFont="1" applyFill="1" applyBorder="1" applyAlignment="1">
      <alignment vertical="center"/>
    </xf>
    <xf numFmtId="43" fontId="22" fillId="0" borderId="26" xfId="69" applyFont="1" applyFill="1" applyBorder="1" applyAlignment="1">
      <alignment horizontal="center"/>
    </xf>
    <xf numFmtId="43" fontId="22" fillId="0" borderId="28" xfId="69" applyFont="1" applyFill="1" applyBorder="1" applyAlignment="1">
      <alignment horizontal="center"/>
    </xf>
    <xf numFmtId="43" fontId="23" fillId="0" borderId="0" xfId="69" applyFont="1" applyBorder="1" applyAlignment="1">
      <alignment horizontal="center"/>
    </xf>
    <xf numFmtId="43" fontId="23" fillId="0" borderId="0" xfId="69" applyFont="1" applyAlignment="1">
      <alignment horizontal="center"/>
    </xf>
    <xf numFmtId="0" fontId="28" fillId="0" borderId="1" xfId="0" applyFont="1" applyBorder="1" applyAlignment="1">
      <alignment horizontal="left"/>
    </xf>
    <xf numFmtId="0" fontId="28" fillId="0" borderId="38" xfId="0" applyFont="1" applyBorder="1" applyAlignment="1">
      <alignment horizontal="left"/>
    </xf>
    <xf numFmtId="0" fontId="23" fillId="0" borderId="17" xfId="0" applyFont="1" applyBorder="1" applyAlignment="1">
      <alignment horizontal="center"/>
    </xf>
    <xf numFmtId="0" fontId="23" fillId="0" borderId="11" xfId="0" applyFont="1" applyBorder="1" applyAlignment="1">
      <alignment horizontal="center"/>
    </xf>
    <xf numFmtId="0" fontId="23" fillId="0" borderId="18" xfId="0" applyFont="1" applyBorder="1" applyAlignment="1">
      <alignment horizontal="center"/>
    </xf>
    <xf numFmtId="0" fontId="23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67" fillId="0" borderId="0" xfId="0" applyFont="1" applyAlignment="1">
      <alignment horizontal="left"/>
    </xf>
    <xf numFmtId="0" fontId="45" fillId="0" borderId="0" xfId="0" applyFont="1" applyAlignment="1">
      <alignment horizontal="center" vertical="center" shrinkToFit="1"/>
    </xf>
    <xf numFmtId="187" fontId="23" fillId="0" borderId="0" xfId="0" applyNumberFormat="1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188" fontId="62" fillId="6" borderId="0" xfId="60" applyNumberFormat="1" applyFont="1" applyFill="1" applyAlignment="1">
      <alignment horizontal="center"/>
    </xf>
    <xf numFmtId="188" fontId="63" fillId="15" borderId="9" xfId="60" applyNumberFormat="1" applyFont="1" applyFill="1" applyBorder="1" applyAlignment="1">
      <alignment horizontal="center" vertical="center"/>
    </xf>
    <xf numFmtId="188" fontId="63" fillId="15" borderId="10" xfId="60" applyNumberFormat="1" applyFont="1" applyFill="1" applyBorder="1" applyAlignment="1">
      <alignment horizontal="center" vertical="center"/>
    </xf>
    <xf numFmtId="43" fontId="23" fillId="6" borderId="42" xfId="69" applyFont="1" applyFill="1" applyBorder="1" applyAlignment="1">
      <alignment horizontal="center"/>
    </xf>
    <xf numFmtId="43" fontId="23" fillId="6" borderId="41" xfId="69" applyFont="1" applyFill="1" applyBorder="1" applyAlignment="1">
      <alignment horizontal="center"/>
    </xf>
    <xf numFmtId="0" fontId="63" fillId="15" borderId="10" xfId="0" applyFont="1" applyFill="1" applyBorder="1" applyAlignment="1">
      <alignment vertical="center"/>
    </xf>
    <xf numFmtId="188" fontId="64" fillId="6" borderId="0" xfId="79" quotePrefix="1" applyNumberFormat="1" applyFont="1" applyFill="1" applyBorder="1" applyAlignment="1">
      <alignment horizontal="center"/>
    </xf>
    <xf numFmtId="188" fontId="73" fillId="15" borderId="9" xfId="60" applyNumberFormat="1" applyFont="1" applyFill="1" applyBorder="1" applyAlignment="1">
      <alignment horizontal="center" vertical="center"/>
    </xf>
    <xf numFmtId="188" fontId="73" fillId="15" borderId="10" xfId="60" applyNumberFormat="1" applyFont="1" applyFill="1" applyBorder="1" applyAlignment="1">
      <alignment horizontal="center" vertical="center"/>
    </xf>
    <xf numFmtId="0" fontId="60" fillId="0" borderId="26" xfId="0" applyFont="1" applyBorder="1" applyAlignment="1">
      <alignment horizontal="center"/>
    </xf>
    <xf numFmtId="0" fontId="60" fillId="0" borderId="27" xfId="0" applyFont="1" applyBorder="1" applyAlignment="1">
      <alignment horizontal="center"/>
    </xf>
    <xf numFmtId="0" fontId="60" fillId="0" borderId="28" xfId="0" applyFont="1" applyBorder="1" applyAlignment="1">
      <alignment horizontal="center"/>
    </xf>
    <xf numFmtId="0" fontId="53" fillId="0" borderId="0" xfId="0" applyFont="1" applyAlignment="1">
      <alignment horizontal="left"/>
    </xf>
    <xf numFmtId="188" fontId="23" fillId="0" borderId="0" xfId="60" applyNumberFormat="1" applyFont="1" applyAlignment="1">
      <alignment horizontal="center"/>
    </xf>
    <xf numFmtId="188" fontId="65" fillId="15" borderId="9" xfId="60" applyNumberFormat="1" applyFont="1" applyFill="1" applyBorder="1" applyAlignment="1">
      <alignment horizontal="center" vertical="center"/>
    </xf>
    <xf numFmtId="0" fontId="65" fillId="15" borderId="10" xfId="0" applyFont="1" applyFill="1" applyBorder="1" applyAlignment="1">
      <alignment vertical="center"/>
    </xf>
    <xf numFmtId="188" fontId="65" fillId="15" borderId="10" xfId="60" applyNumberFormat="1" applyFont="1" applyFill="1" applyBorder="1" applyAlignment="1">
      <alignment horizontal="center" vertical="center"/>
    </xf>
    <xf numFmtId="202" fontId="60" fillId="0" borderId="27" xfId="0" applyNumberFormat="1" applyFont="1" applyBorder="1" applyAlignment="1">
      <alignment horizontal="center"/>
    </xf>
    <xf numFmtId="202" fontId="60" fillId="0" borderId="28" xfId="0" applyNumberFormat="1" applyFont="1" applyBorder="1" applyAlignment="1">
      <alignment horizontal="center"/>
    </xf>
    <xf numFmtId="188" fontId="23" fillId="0" borderId="49" xfId="60" applyNumberFormat="1" applyFont="1" applyBorder="1" applyAlignment="1">
      <alignment horizontal="center" wrapText="1"/>
    </xf>
    <xf numFmtId="188" fontId="23" fillId="0" borderId="5" xfId="60" applyNumberFormat="1" applyFont="1" applyBorder="1" applyAlignment="1">
      <alignment horizontal="center"/>
    </xf>
    <xf numFmtId="188" fontId="23" fillId="0" borderId="49" xfId="60" applyNumberFormat="1" applyFont="1" applyBorder="1" applyAlignment="1">
      <alignment horizontal="center" vertical="center" wrapText="1"/>
    </xf>
    <xf numFmtId="188" fontId="23" fillId="0" borderId="5" xfId="60" applyNumberFormat="1" applyFont="1" applyBorder="1" applyAlignment="1">
      <alignment horizontal="center" vertical="center"/>
    </xf>
    <xf numFmtId="188" fontId="23" fillId="0" borderId="49" xfId="60" applyNumberFormat="1" applyFont="1" applyBorder="1" applyAlignment="1">
      <alignment horizontal="center" vertical="center"/>
    </xf>
    <xf numFmtId="0" fontId="48" fillId="0" borderId="0" xfId="0" applyFont="1" applyAlignment="1">
      <alignment horizontal="center"/>
    </xf>
    <xf numFmtId="188" fontId="41" fillId="0" borderId="0" xfId="60" applyNumberFormat="1" applyFont="1" applyAlignment="1">
      <alignment horizontal="center"/>
    </xf>
    <xf numFmtId="0" fontId="23" fillId="0" borderId="34" xfId="0" applyFont="1" applyBorder="1" applyAlignment="1">
      <alignment horizontal="center"/>
    </xf>
    <xf numFmtId="188" fontId="22" fillId="16" borderId="9" xfId="60" applyNumberFormat="1" applyFont="1" applyFill="1" applyBorder="1" applyAlignment="1">
      <alignment horizontal="center" vertical="center"/>
    </xf>
    <xf numFmtId="0" fontId="22" fillId="16" borderId="10" xfId="0" applyFont="1" applyFill="1" applyBorder="1" applyAlignment="1">
      <alignment horizontal="center" vertical="center"/>
    </xf>
    <xf numFmtId="188" fontId="22" fillId="16" borderId="10" xfId="60" applyNumberFormat="1" applyFont="1" applyFill="1" applyBorder="1" applyAlignment="1">
      <alignment horizontal="center" vertical="center"/>
    </xf>
    <xf numFmtId="188" fontId="22" fillId="6" borderId="9" xfId="60" applyNumberFormat="1" applyFont="1" applyFill="1" applyBorder="1" applyAlignment="1">
      <alignment horizontal="center" vertical="center"/>
    </xf>
    <xf numFmtId="188" fontId="22" fillId="6" borderId="30" xfId="60" applyNumberFormat="1" applyFont="1" applyFill="1" applyBorder="1" applyAlignment="1">
      <alignment horizontal="center" vertical="center"/>
    </xf>
    <xf numFmtId="188" fontId="22" fillId="6" borderId="10" xfId="60" applyNumberFormat="1" applyFont="1" applyFill="1" applyBorder="1" applyAlignment="1">
      <alignment horizontal="center" vertical="center"/>
    </xf>
    <xf numFmtId="43" fontId="59" fillId="14" borderId="36" xfId="69" applyFont="1" applyFill="1" applyBorder="1" applyAlignment="1">
      <alignment horizontal="center" vertical="center"/>
    </xf>
    <xf numFmtId="43" fontId="59" fillId="14" borderId="7" xfId="69" applyFont="1" applyFill="1" applyBorder="1" applyAlignment="1">
      <alignment horizontal="center" vertical="center"/>
    </xf>
    <xf numFmtId="43" fontId="59" fillId="18" borderId="36" xfId="69" applyFont="1" applyFill="1" applyBorder="1" applyAlignment="1">
      <alignment horizontal="center" vertical="center"/>
    </xf>
    <xf numFmtId="43" fontId="59" fillId="18" borderId="7" xfId="69" applyFont="1" applyFill="1" applyBorder="1" applyAlignment="1">
      <alignment horizontal="center" vertical="center"/>
    </xf>
    <xf numFmtId="0" fontId="58" fillId="14" borderId="4" xfId="0" applyFont="1" applyFill="1" applyBorder="1" applyAlignment="1">
      <alignment horizontal="center" vertical="center"/>
    </xf>
    <xf numFmtId="188" fontId="60" fillId="6" borderId="24" xfId="60" quotePrefix="1" applyNumberFormat="1" applyFont="1" applyFill="1" applyBorder="1" applyAlignment="1">
      <alignment horizontal="center" vertical="top"/>
    </xf>
    <xf numFmtId="188" fontId="60" fillId="6" borderId="44" xfId="60" quotePrefix="1" applyNumberFormat="1" applyFont="1" applyFill="1" applyBorder="1" applyAlignment="1">
      <alignment horizontal="center" vertical="top"/>
    </xf>
    <xf numFmtId="188" fontId="60" fillId="6" borderId="25" xfId="60" quotePrefix="1" applyNumberFormat="1" applyFont="1" applyFill="1" applyBorder="1" applyAlignment="1">
      <alignment horizontal="center" vertical="top"/>
    </xf>
    <xf numFmtId="0" fontId="23" fillId="0" borderId="0" xfId="80" applyFont="1" applyAlignment="1">
      <alignment horizontal="center"/>
    </xf>
    <xf numFmtId="0" fontId="23" fillId="0" borderId="0" xfId="80" applyFont="1" applyAlignment="1">
      <alignment horizontal="center" vertical="center" shrinkToFit="1"/>
    </xf>
    <xf numFmtId="188" fontId="23" fillId="0" borderId="0" xfId="79" applyNumberFormat="1" applyFont="1" applyAlignment="1">
      <alignment horizontal="center"/>
    </xf>
    <xf numFmtId="0" fontId="22" fillId="0" borderId="0" xfId="80" applyFont="1" applyAlignment="1">
      <alignment horizontal="left" vertical="center"/>
    </xf>
    <xf numFmtId="0" fontId="23" fillId="0" borderId="0" xfId="80" applyFont="1" applyAlignment="1">
      <alignment horizontal="center" vertical="center"/>
    </xf>
    <xf numFmtId="0" fontId="51" fillId="0" borderId="0" xfId="78" applyFont="1" applyAlignment="1">
      <alignment horizontal="center"/>
    </xf>
    <xf numFmtId="0" fontId="22" fillId="0" borderId="0" xfId="78" applyFont="1" applyAlignment="1">
      <alignment horizontal="left" vertical="center"/>
    </xf>
    <xf numFmtId="0" fontId="51" fillId="0" borderId="0" xfId="78" applyFont="1" applyAlignment="1">
      <alignment horizontal="center" vertical="center"/>
    </xf>
    <xf numFmtId="204" fontId="51" fillId="0" borderId="0" xfId="78" applyNumberFormat="1" applyFont="1" applyAlignment="1">
      <alignment horizontal="center" vertical="center"/>
    </xf>
    <xf numFmtId="0" fontId="51" fillId="0" borderId="13" xfId="78" applyFont="1" applyBorder="1" applyAlignment="1">
      <alignment horizontal="center"/>
    </xf>
    <xf numFmtId="0" fontId="51" fillId="0" borderId="14" xfId="78" applyFont="1" applyBorder="1" applyAlignment="1">
      <alignment horizontal="center"/>
    </xf>
    <xf numFmtId="0" fontId="50" fillId="0" borderId="0" xfId="78" applyFont="1" applyAlignment="1">
      <alignment horizontal="center"/>
    </xf>
    <xf numFmtId="187" fontId="45" fillId="0" borderId="0" xfId="81" applyFont="1" applyFill="1" applyAlignment="1" applyProtection="1">
      <alignment horizontal="center"/>
      <protection locked="0"/>
    </xf>
    <xf numFmtId="187" fontId="45" fillId="0" borderId="0" xfId="81" applyFont="1" applyAlignment="1">
      <alignment horizontal="center"/>
    </xf>
    <xf numFmtId="9" fontId="23" fillId="0" borderId="0" xfId="78" applyNumberFormat="1" applyFont="1" applyAlignment="1">
      <alignment horizontal="center"/>
    </xf>
    <xf numFmtId="0" fontId="22" fillId="0" borderId="36" xfId="78" applyFont="1" applyBorder="1" applyAlignment="1">
      <alignment horizontal="center" vertical="center"/>
    </xf>
    <xf numFmtId="0" fontId="22" fillId="0" borderId="7" xfId="78" applyFont="1" applyBorder="1" applyAlignment="1">
      <alignment horizontal="center" vertical="center"/>
    </xf>
    <xf numFmtId="0" fontId="51" fillId="0" borderId="0" xfId="78" applyFont="1" applyAlignment="1">
      <alignment horizontal="left" vertical="center"/>
    </xf>
    <xf numFmtId="205" fontId="51" fillId="0" borderId="0" xfId="78" applyNumberFormat="1" applyFont="1" applyAlignment="1">
      <alignment horizontal="center"/>
    </xf>
    <xf numFmtId="204" fontId="52" fillId="0" borderId="47" xfId="81" applyNumberFormat="1" applyFont="1" applyBorder="1" applyAlignment="1">
      <alignment horizontal="center"/>
    </xf>
    <xf numFmtId="204" fontId="52" fillId="0" borderId="2" xfId="81" applyNumberFormat="1" applyFont="1" applyBorder="1" applyAlignment="1">
      <alignment horizontal="center"/>
    </xf>
    <xf numFmtId="204" fontId="52" fillId="0" borderId="48" xfId="81" applyNumberFormat="1" applyFont="1" applyBorder="1" applyAlignment="1">
      <alignment horizontal="center"/>
    </xf>
    <xf numFmtId="187" fontId="23" fillId="0" borderId="0" xfId="81" applyFont="1" applyAlignment="1">
      <alignment horizontal="center"/>
    </xf>
    <xf numFmtId="187" fontId="48" fillId="8" borderId="0" xfId="81" applyFont="1" applyFill="1" applyAlignment="1" applyProtection="1">
      <alignment horizontal="center"/>
      <protection locked="0"/>
    </xf>
    <xf numFmtId="204" fontId="48" fillId="8" borderId="0" xfId="81" applyNumberFormat="1" applyFont="1" applyFill="1" applyAlignment="1" applyProtection="1">
      <alignment horizontal="center"/>
      <protection locked="0"/>
    </xf>
    <xf numFmtId="4" fontId="51" fillId="0" borderId="13" xfId="78" applyNumberFormat="1" applyFont="1" applyBorder="1" applyAlignment="1">
      <alignment horizontal="center"/>
    </xf>
    <xf numFmtId="0" fontId="53" fillId="0" borderId="0" xfId="0" applyFont="1" applyAlignment="1">
      <alignment vertical="center"/>
    </xf>
    <xf numFmtId="188" fontId="23" fillId="6" borderId="11" xfId="79" applyNumberFormat="1" applyFont="1" applyFill="1" applyBorder="1" applyAlignment="1">
      <alignment horizontal="left"/>
    </xf>
    <xf numFmtId="188" fontId="23" fillId="6" borderId="11" xfId="79" applyNumberFormat="1" applyFont="1" applyFill="1" applyBorder="1"/>
    <xf numFmtId="188" fontId="23" fillId="0" borderId="5" xfId="79" applyNumberFormat="1" applyFont="1" applyBorder="1"/>
    <xf numFmtId="187" fontId="23" fillId="0" borderId="5" xfId="79" applyNumberFormat="1" applyFont="1" applyBorder="1"/>
    <xf numFmtId="9" fontId="23" fillId="0" borderId="5" xfId="105" applyFont="1" applyBorder="1"/>
  </cellXfs>
  <cellStyles count="108">
    <cellStyle name=",;F'KOIT[[WAAHK" xfId="1" xr:uid="{00000000-0005-0000-0000-000000000000}"/>
    <cellStyle name="?? [0.00]_????" xfId="2" xr:uid="{00000000-0005-0000-0000-000001000000}"/>
    <cellStyle name="?? [0]_PERSONAL" xfId="3" xr:uid="{00000000-0005-0000-0000-000002000000}"/>
    <cellStyle name="???? [0.00]_????" xfId="4" xr:uid="{00000000-0005-0000-0000-000003000000}"/>
    <cellStyle name="??????[0]_PERSONAL" xfId="5" xr:uid="{00000000-0005-0000-0000-000004000000}"/>
    <cellStyle name="??????PERSONAL" xfId="6" xr:uid="{00000000-0005-0000-0000-000005000000}"/>
    <cellStyle name="?????[0]_PERSONAL" xfId="7" xr:uid="{00000000-0005-0000-0000-000006000000}"/>
    <cellStyle name="?????PERSONAL" xfId="8" xr:uid="{00000000-0005-0000-0000-000007000000}"/>
    <cellStyle name="????_????" xfId="9" xr:uid="{00000000-0005-0000-0000-000008000000}"/>
    <cellStyle name="???[0]_PERSONAL" xfId="10" xr:uid="{00000000-0005-0000-0000-000009000000}"/>
    <cellStyle name="???_PERSONAL" xfId="11" xr:uid="{00000000-0005-0000-0000-00000A000000}"/>
    <cellStyle name="??_??" xfId="12" xr:uid="{00000000-0005-0000-0000-00000B000000}"/>
    <cellStyle name="?@??laroux" xfId="13" xr:uid="{00000000-0005-0000-0000-00000C000000}"/>
    <cellStyle name="=C:\WINDOWS\SYSTEM32\COMMAND.COM" xfId="14" xr:uid="{00000000-0005-0000-0000-00000D000000}"/>
    <cellStyle name="a" xfId="64" xr:uid="{00000000-0005-0000-0000-00000E000000}"/>
    <cellStyle name="abc" xfId="15" xr:uid="{00000000-0005-0000-0000-00000F000000}"/>
    <cellStyle name="Calc Currency (0)" xfId="16" xr:uid="{00000000-0005-0000-0000-000010000000}"/>
    <cellStyle name="Calc Currency (2)" xfId="17" xr:uid="{00000000-0005-0000-0000-000011000000}"/>
    <cellStyle name="Calc Percent (0)" xfId="18" xr:uid="{00000000-0005-0000-0000-000012000000}"/>
    <cellStyle name="Calc Percent (1)" xfId="19" xr:uid="{00000000-0005-0000-0000-000013000000}"/>
    <cellStyle name="Calc Percent (2)" xfId="20" xr:uid="{00000000-0005-0000-0000-000014000000}"/>
    <cellStyle name="Calc Units (0)" xfId="21" xr:uid="{00000000-0005-0000-0000-000015000000}"/>
    <cellStyle name="Calc Units (0) 2" xfId="85" xr:uid="{00000000-0005-0000-0000-000016000000}"/>
    <cellStyle name="Calc Units (1)" xfId="22" xr:uid="{00000000-0005-0000-0000-000017000000}"/>
    <cellStyle name="Calc Units (2)" xfId="23" xr:uid="{00000000-0005-0000-0000-000018000000}"/>
    <cellStyle name="Comma [00]" xfId="24" xr:uid="{00000000-0005-0000-0000-00001A000000}"/>
    <cellStyle name="Comma [00] 2" xfId="86" xr:uid="{00000000-0005-0000-0000-00001B000000}"/>
    <cellStyle name="Comma 2" xfId="65" xr:uid="{00000000-0005-0000-0000-00001C000000}"/>
    <cellStyle name="Comma 2 2" xfId="96" xr:uid="{00000000-0005-0000-0000-00001D000000}"/>
    <cellStyle name="Comma 4" xfId="74" xr:uid="{00000000-0005-0000-0000-00001E000000}"/>
    <cellStyle name="Comma 4 2" xfId="103" xr:uid="{00000000-0005-0000-0000-00001F000000}"/>
    <cellStyle name="Comma 5" xfId="84" xr:uid="{00000000-0005-0000-0000-000020000000}"/>
    <cellStyle name="Comma 5 2" xfId="107" xr:uid="{00000000-0005-0000-0000-000021000000}"/>
    <cellStyle name="company_title" xfId="25" xr:uid="{00000000-0005-0000-0000-000022000000}"/>
    <cellStyle name="Currency [00]" xfId="26" xr:uid="{00000000-0005-0000-0000-000023000000}"/>
    <cellStyle name="Date Short" xfId="27" xr:uid="{00000000-0005-0000-0000-000024000000}"/>
    <cellStyle name="date_format" xfId="28" xr:uid="{00000000-0005-0000-0000-000025000000}"/>
    <cellStyle name="Enter Currency (0)" xfId="29" xr:uid="{00000000-0005-0000-0000-000026000000}"/>
    <cellStyle name="Enter Currency (0) 2" xfId="87" xr:uid="{00000000-0005-0000-0000-000027000000}"/>
    <cellStyle name="Enter Currency (2)" xfId="30" xr:uid="{00000000-0005-0000-0000-000028000000}"/>
    <cellStyle name="Enter Units (0)" xfId="31" xr:uid="{00000000-0005-0000-0000-000029000000}"/>
    <cellStyle name="Enter Units (0) 2" xfId="88" xr:uid="{00000000-0005-0000-0000-00002A000000}"/>
    <cellStyle name="Enter Units (1)" xfId="32" xr:uid="{00000000-0005-0000-0000-00002B000000}"/>
    <cellStyle name="Enter Units (2)" xfId="33" xr:uid="{00000000-0005-0000-0000-00002C000000}"/>
    <cellStyle name="Grey" xfId="34" xr:uid="{00000000-0005-0000-0000-00002D000000}"/>
    <cellStyle name="Header1" xfId="35" xr:uid="{00000000-0005-0000-0000-00002E000000}"/>
    <cellStyle name="Header2" xfId="36" xr:uid="{00000000-0005-0000-0000-00002F000000}"/>
    <cellStyle name="Input [yellow]" xfId="37" xr:uid="{00000000-0005-0000-0000-000030000000}"/>
    <cellStyle name="Link Currency (0)" xfId="38" xr:uid="{00000000-0005-0000-0000-000031000000}"/>
    <cellStyle name="Link Currency (0) 2" xfId="89" xr:uid="{00000000-0005-0000-0000-000032000000}"/>
    <cellStyle name="Link Currency (2)" xfId="39" xr:uid="{00000000-0005-0000-0000-000033000000}"/>
    <cellStyle name="Link Units (0)" xfId="40" xr:uid="{00000000-0005-0000-0000-000034000000}"/>
    <cellStyle name="Link Units (0) 2" xfId="90" xr:uid="{00000000-0005-0000-0000-000035000000}"/>
    <cellStyle name="Link Units (1)" xfId="41" xr:uid="{00000000-0005-0000-0000-000036000000}"/>
    <cellStyle name="Link Units (2)" xfId="42" xr:uid="{00000000-0005-0000-0000-000037000000}"/>
    <cellStyle name="no dec" xfId="66" xr:uid="{00000000-0005-0000-0000-000038000000}"/>
    <cellStyle name="Normal - Style1" xfId="43" xr:uid="{00000000-0005-0000-0000-00003A000000}"/>
    <cellStyle name="Normal 2" xfId="82" xr:uid="{00000000-0005-0000-0000-00003B000000}"/>
    <cellStyle name="Normal 3 2" xfId="70" xr:uid="{00000000-0005-0000-0000-00003C000000}"/>
    <cellStyle name="Normal 6" xfId="80" xr:uid="{00000000-0005-0000-0000-00003D000000}"/>
    <cellStyle name="ParaBirimi [0]_RESULTS" xfId="44" xr:uid="{00000000-0005-0000-0000-00003E000000}"/>
    <cellStyle name="ParaBirimi_RESULTS" xfId="45" xr:uid="{00000000-0005-0000-0000-00003F000000}"/>
    <cellStyle name="Percent [0]" xfId="46" xr:uid="{00000000-0005-0000-0000-000041000000}"/>
    <cellStyle name="Percent [00]" xfId="47" xr:uid="{00000000-0005-0000-0000-000042000000}"/>
    <cellStyle name="Percent [2]" xfId="48" xr:uid="{00000000-0005-0000-0000-000043000000}"/>
    <cellStyle name="Percent [2] 2" xfId="91" xr:uid="{00000000-0005-0000-0000-000044000000}"/>
    <cellStyle name="PrePop Currency (0)" xfId="49" xr:uid="{00000000-0005-0000-0000-000045000000}"/>
    <cellStyle name="PrePop Currency (0) 2" xfId="92" xr:uid="{00000000-0005-0000-0000-000046000000}"/>
    <cellStyle name="PrePop Currency (2)" xfId="50" xr:uid="{00000000-0005-0000-0000-000047000000}"/>
    <cellStyle name="PrePop Units (0)" xfId="51" xr:uid="{00000000-0005-0000-0000-000048000000}"/>
    <cellStyle name="PrePop Units (0) 2" xfId="93" xr:uid="{00000000-0005-0000-0000-000049000000}"/>
    <cellStyle name="PrePop Units (1)" xfId="52" xr:uid="{00000000-0005-0000-0000-00004A000000}"/>
    <cellStyle name="PrePop Units (2)" xfId="53" xr:uid="{00000000-0005-0000-0000-00004B000000}"/>
    <cellStyle name="report_title" xfId="54" xr:uid="{00000000-0005-0000-0000-00004C000000}"/>
    <cellStyle name="Text Indent A" xfId="55" xr:uid="{00000000-0005-0000-0000-00004D000000}"/>
    <cellStyle name="Text Indent B" xfId="56" xr:uid="{00000000-0005-0000-0000-00004E000000}"/>
    <cellStyle name="Text Indent C" xfId="57" xr:uid="{00000000-0005-0000-0000-00004F000000}"/>
    <cellStyle name="Virg? [0]_RESULTS" xfId="58" xr:uid="{00000000-0005-0000-0000-000050000000}"/>
    <cellStyle name="Virg?_RESULTS" xfId="59" xr:uid="{00000000-0005-0000-0000-000051000000}"/>
    <cellStyle name="เครื่องหมายจุลภาค 10" xfId="75" xr:uid="{00000000-0005-0000-0000-000052000000}"/>
    <cellStyle name="เครื่องหมายจุลภาค 10 2" xfId="104" xr:uid="{00000000-0005-0000-0000-000053000000}"/>
    <cellStyle name="เครื่องหมายจุลภาค 2" xfId="67" xr:uid="{00000000-0005-0000-0000-000054000000}"/>
    <cellStyle name="เครื่องหมายจุลภาค 2 2" xfId="62" xr:uid="{00000000-0005-0000-0000-000055000000}"/>
    <cellStyle name="เครื่องหมายจุลภาค 2 2 2" xfId="94" xr:uid="{00000000-0005-0000-0000-000056000000}"/>
    <cellStyle name="เครื่องหมายจุลภาค 2 3" xfId="97" xr:uid="{00000000-0005-0000-0000-000057000000}"/>
    <cellStyle name="เครื่องหมายจุลภาค 3" xfId="63" xr:uid="{00000000-0005-0000-0000-000058000000}"/>
    <cellStyle name="เครื่องหมายจุลภาค 3 2" xfId="95" xr:uid="{00000000-0005-0000-0000-000059000000}"/>
    <cellStyle name="เครื่องหมายจุลภาค 4 2" xfId="71" xr:uid="{00000000-0005-0000-0000-00005A000000}"/>
    <cellStyle name="เครื่องหมายจุลภาค 4 2 2" xfId="100" xr:uid="{00000000-0005-0000-0000-00005B000000}"/>
    <cellStyle name="เครื่องหมายจุลภาค 5" xfId="72" xr:uid="{00000000-0005-0000-0000-00005C000000}"/>
    <cellStyle name="เครื่องหมายจุลภาค 5 2" xfId="101" xr:uid="{00000000-0005-0000-0000-00005D000000}"/>
    <cellStyle name="เครื่องหมายจุลภาค 7" xfId="81" xr:uid="{00000000-0005-0000-0000-00005E000000}"/>
    <cellStyle name="เครื่องหมายจุลภาค 7 2" xfId="106" xr:uid="{00000000-0005-0000-0000-00005F000000}"/>
    <cellStyle name="เครื่องหมายจุลภาค 8" xfId="73" xr:uid="{00000000-0005-0000-0000-000060000000}"/>
    <cellStyle name="เครื่องหมายจุลภาค 8 2" xfId="102" xr:uid="{00000000-0005-0000-0000-000061000000}"/>
    <cellStyle name="เครื่องหมายสกุลเงิน [0]_PERSONAL" xfId="60" xr:uid="{00000000-0005-0000-0000-000062000000}"/>
    <cellStyle name="เครื่องหมายสกุลเงิน [0]_PERSONAL 2" xfId="79" xr:uid="{00000000-0005-0000-0000-000063000000}"/>
    <cellStyle name="จุลภาค" xfId="69" builtinId="3"/>
    <cellStyle name="จุลภาค 2" xfId="99" xr:uid="{00000000-0005-0000-0000-000064000000}"/>
    <cellStyle name="ปกติ" xfId="0" builtinId="0"/>
    <cellStyle name="ปกติ 2" xfId="68" xr:uid="{00000000-0005-0000-0000-000065000000}"/>
    <cellStyle name="ปกติ 2 2" xfId="61" xr:uid="{00000000-0005-0000-0000-000066000000}"/>
    <cellStyle name="ปกติ 2 2 4" xfId="76" xr:uid="{00000000-0005-0000-0000-000067000000}"/>
    <cellStyle name="ปกติ 2 3" xfId="98" xr:uid="{00000000-0005-0000-0000-000068000000}"/>
    <cellStyle name="ปกติ 4" xfId="78" xr:uid="{00000000-0005-0000-0000-000069000000}"/>
    <cellStyle name="ปกติ 5" xfId="83" xr:uid="{00000000-0005-0000-0000-00006A000000}"/>
    <cellStyle name="เปอร์เซ็นต์" xfId="77" builtinId="5"/>
    <cellStyle name="เปอร์เซ็นต์ 2" xfId="105" xr:uid="{00000000-0005-0000-0000-00006B000000}"/>
  </cellStyles>
  <dxfs count="0"/>
  <tableStyles count="0" defaultTableStyle="TableStyleMedium9" defaultPivotStyle="PivotStyleLight16"/>
  <colors>
    <mruColors>
      <color rgb="FFCCFFFF"/>
      <color rgb="FFFFFF66"/>
      <color rgb="FFFFE7FF"/>
      <color rgb="FFCCFFCC"/>
      <color rgb="FF0000CC"/>
      <color rgb="FFFFEBFF"/>
      <color rgb="FFFFEEA7"/>
      <color rgb="FFFFCC00"/>
      <color rgb="FFEAF0F6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1047751</xdr:colOff>
      <xdr:row>101</xdr:row>
      <xdr:rowOff>45030</xdr:rowOff>
    </xdr:from>
    <xdr:to>
      <xdr:col>1</xdr:col>
      <xdr:colOff>1600201</xdr:colOff>
      <xdr:row>101</xdr:row>
      <xdr:rowOff>474766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CBA3977-051D-4801-B0F8-CC0076E07D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66851" y="8846130"/>
          <a:ext cx="552450" cy="437356"/>
        </a:xfrm>
        <a:prstGeom prst="rect">
          <a:avLst/>
        </a:prstGeom>
      </xdr:spPr>
    </xdr:pic>
    <xdr:clientData/>
  </xdr:twoCellAnchor>
  <xdr:twoCellAnchor editAs="oneCell">
    <xdr:from>
      <xdr:col>3</xdr:col>
      <xdr:colOff>666750</xdr:colOff>
      <xdr:row>101</xdr:row>
      <xdr:rowOff>104775</xdr:rowOff>
    </xdr:from>
    <xdr:to>
      <xdr:col>5</xdr:col>
      <xdr:colOff>252710</xdr:colOff>
      <xdr:row>101</xdr:row>
      <xdr:rowOff>476663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2891F2E-D9E7-4A5A-98BD-6E78F32968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86350" y="8905875"/>
          <a:ext cx="1237595" cy="3718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142875</xdr:colOff>
      <xdr:row>11</xdr:row>
      <xdr:rowOff>9525</xdr:rowOff>
    </xdr:from>
    <xdr:to>
      <xdr:col>17</xdr:col>
      <xdr:colOff>0</xdr:colOff>
      <xdr:row>13</xdr:row>
      <xdr:rowOff>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7978781E-1774-49E9-8B2A-C6F8F69C24AC}"/>
            </a:ext>
          </a:extLst>
        </xdr:cNvPr>
        <xdr:cNvSpPr>
          <a:spLocks/>
        </xdr:cNvSpPr>
      </xdr:nvSpPr>
      <xdr:spPr bwMode="auto">
        <a:xfrm>
          <a:off x="6038850" y="3171825"/>
          <a:ext cx="142875" cy="600075"/>
        </a:xfrm>
        <a:prstGeom prst="rightBrace">
          <a:avLst>
            <a:gd name="adj1" fmla="val 6354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28575</xdr:colOff>
      <xdr:row>11</xdr:row>
      <xdr:rowOff>0</xdr:rowOff>
    </xdr:from>
    <xdr:to>
      <xdr:col>4</xdr:col>
      <xdr:colOff>104775</xdr:colOff>
      <xdr:row>13</xdr:row>
      <xdr:rowOff>0</xdr:rowOff>
    </xdr:to>
    <xdr:sp macro="" textlink="">
      <xdr:nvSpPr>
        <xdr:cNvPr id="4" name="AutoShape 2">
          <a:extLst>
            <a:ext uri="{FF2B5EF4-FFF2-40B4-BE49-F238E27FC236}">
              <a16:creationId xmlns:a16="http://schemas.microsoft.com/office/drawing/2014/main" id="{E572DAFC-A41B-4020-B795-54B426F811C6}"/>
            </a:ext>
          </a:extLst>
        </xdr:cNvPr>
        <xdr:cNvSpPr>
          <a:spLocks/>
        </xdr:cNvSpPr>
      </xdr:nvSpPr>
      <xdr:spPr bwMode="auto">
        <a:xfrm>
          <a:off x="2495550" y="3162300"/>
          <a:ext cx="76200" cy="609600"/>
        </a:xfrm>
        <a:prstGeom prst="leftBrace">
          <a:avLst>
            <a:gd name="adj1" fmla="val 6458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17</xdr:col>
      <xdr:colOff>28575</xdr:colOff>
      <xdr:row>27</xdr:row>
      <xdr:rowOff>9525</xdr:rowOff>
    </xdr:from>
    <xdr:to>
      <xdr:col>17</xdr:col>
      <xdr:colOff>104775</xdr:colOff>
      <xdr:row>29</xdr:row>
      <xdr:rowOff>0</xdr:rowOff>
    </xdr:to>
    <xdr:sp macro="" textlink="">
      <xdr:nvSpPr>
        <xdr:cNvPr id="5" name="AutoShape 3">
          <a:extLst>
            <a:ext uri="{FF2B5EF4-FFF2-40B4-BE49-F238E27FC236}">
              <a16:creationId xmlns:a16="http://schemas.microsoft.com/office/drawing/2014/main" id="{0CD47B1E-2035-41C6-9459-5DEDE6E04E10}"/>
            </a:ext>
          </a:extLst>
        </xdr:cNvPr>
        <xdr:cNvSpPr>
          <a:spLocks/>
        </xdr:cNvSpPr>
      </xdr:nvSpPr>
      <xdr:spPr bwMode="auto">
        <a:xfrm>
          <a:off x="6210300" y="8048625"/>
          <a:ext cx="76200" cy="600075"/>
        </a:xfrm>
        <a:prstGeom prst="rightBrace">
          <a:avLst>
            <a:gd name="adj1" fmla="val 6354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28575</xdr:colOff>
      <xdr:row>27</xdr:row>
      <xdr:rowOff>0</xdr:rowOff>
    </xdr:from>
    <xdr:to>
      <xdr:col>4</xdr:col>
      <xdr:colOff>104775</xdr:colOff>
      <xdr:row>29</xdr:row>
      <xdr:rowOff>0</xdr:rowOff>
    </xdr:to>
    <xdr:sp macro="" textlink="">
      <xdr:nvSpPr>
        <xdr:cNvPr id="6" name="AutoShape 4">
          <a:extLst>
            <a:ext uri="{FF2B5EF4-FFF2-40B4-BE49-F238E27FC236}">
              <a16:creationId xmlns:a16="http://schemas.microsoft.com/office/drawing/2014/main" id="{8D35E8EC-5C3D-4C64-A841-4E60AF04EA0F}"/>
            </a:ext>
          </a:extLst>
        </xdr:cNvPr>
        <xdr:cNvSpPr>
          <a:spLocks/>
        </xdr:cNvSpPr>
      </xdr:nvSpPr>
      <xdr:spPr bwMode="auto">
        <a:xfrm>
          <a:off x="2495550" y="8039100"/>
          <a:ext cx="76200" cy="609600"/>
        </a:xfrm>
        <a:prstGeom prst="leftBrace">
          <a:avLst>
            <a:gd name="adj1" fmla="val 6458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Anukul\My%20Documents\&#3585;&#3619;&#3619;&#3617;&#3585;&#3634;&#3619;&#3585;&#3635;&#3627;&#3609;&#3604;&#3619;&#3634;&#3588;&#3634;&#3585;&#3621;&#3634;&#3591;%20&#3592;.&#3629;&#3640;&#3610;&#3621;\Documents%20and%20Settings\Administrator\My%20Documents\&#3626;&#3635;&#3648;&#3609;&#3634;&#3586;&#3629;&#3591;%20&#3619;&#3634;&#3588;&#3634;&#3585;&#3621;&#3634;&#3591;_&#3624;&#3634;&#3621;&#3611;&#3585;&#3588;&#3619;&#3629;&#3591;&#3626;&#3591;&#3586;&#3621;&#363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591;&#3610;&#3621;&#3591;&#3607;&#3640;&#3609;\&#3591;&#3610;&#3621;&#3591;&#3607;&#3640;&#3609;%2068\&#3585;&#3656;&#3629;&#3626;&#3619;&#3657;&#3634;&#3591;&#3650;&#3619;&#3591;&#3591;&#3634;&#3609;&#3648;&#3617;&#3621;&#3655;&#3604;&#3614;&#3633;&#3609;&#3608;&#3640;&#3660;\&#3611;&#3619;&#3632;&#3585;&#3634;&#3624;%20&#3588;&#3619;&#3633;&#3657;&#3591;&#3607;&#3637;&#3656;%202%20&#3650;&#3619;&#3591;&#3591;&#3634;&#3609;\&#3619;&#3656;&#3634;&#3591;%20TOR%20&#3650;&#3619;&#3591;&#3591;&#3634;&#3609;\&#3611;&#3619;&#3632;&#3585;&#3634;&#3624;&#3592;&#3619;&#3636;&#3591;%20&#3650;&#3619;&#3591;&#3591;&#3634;&#3609;%205%20&#3617;&#3636;.&#3618;.68\&#3652;&#3615;&#3621;&#3660;&#3651;&#3609;&#3619;&#3632;&#3610;&#3610;%205%20&#3617;&#3636;.&#3618;.68\10.&#3605;&#3634;&#3619;&#3634;&#3591;BOQ%20&#3650;&#3619;&#3591;&#3591;&#3634;&#3609;%20&#3603;%205%20&#3617;&#3636;.&#3618;.6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"/>
      <sheetName val="อาคาร"/>
      <sheetName val="ภูมิทัศน์"/>
      <sheetName val="เครื่องเสียง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X"/>
      <sheetName val="ผ่อง"/>
      <sheetName val="รายละเอียดค่าใช้จ่ายพิเศษ"/>
      <sheetName val="ปร.1"/>
      <sheetName val="ปร.2"/>
      <sheetName val="ปร.3"/>
      <sheetName val="ปร.4 (พ)"/>
      <sheetName val="ปร.4"/>
      <sheetName val="ปร.5(ก)"/>
      <sheetName val="ปร.5(ข)"/>
      <sheetName val="ปร.6"/>
      <sheetName val="Factor 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7">
          <cell r="E7" t="str">
            <v>เมื่อวันที่..........................................</v>
          </cell>
        </row>
      </sheetData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zoomScaleNormal="32" zoomScaleSheetLayoutView="4" workbookViewId="0"/>
  </sheetViews>
  <sheetFormatPr defaultRowHeight="21"/>
  <sheetData/>
  <phoneticPr fontId="0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10"/>
  </sheetPr>
  <dimension ref="A1:IV175"/>
  <sheetViews>
    <sheetView showGridLines="0" view="pageBreakPreview" zoomScale="90" zoomScaleNormal="100" zoomScaleSheetLayoutView="90" workbookViewId="0">
      <selection activeCell="A33" sqref="A33:G33"/>
    </sheetView>
  </sheetViews>
  <sheetFormatPr defaultColWidth="9.33203125" defaultRowHeight="21.75" zeroHeight="1"/>
  <cols>
    <col min="1" max="1" width="7.33203125" style="1" customWidth="1"/>
    <col min="2" max="2" width="52.33203125" style="1" customWidth="1"/>
    <col min="3" max="3" width="15.33203125" style="1" customWidth="1"/>
    <col min="4" max="4" width="13.33203125" style="1" customWidth="1"/>
    <col min="5" max="5" width="15.5" style="1" customWidth="1"/>
    <col min="6" max="6" width="17.6640625" style="1" customWidth="1"/>
    <col min="7" max="7" width="2.1640625" style="1" customWidth="1"/>
    <col min="8" max="8" width="9.33203125" style="1"/>
    <col min="9" max="10" width="17.6640625" style="1" customWidth="1"/>
    <col min="11" max="16384" width="9.33203125" style="1"/>
  </cols>
  <sheetData>
    <row r="1" spans="1:10" s="9" customFormat="1" ht="21.75" customHeight="1">
      <c r="F1" s="310" t="s">
        <v>337</v>
      </c>
    </row>
    <row r="2" spans="1:10" ht="18.600000000000001" customHeight="1">
      <c r="A2" s="459" t="s">
        <v>170</v>
      </c>
      <c r="B2" s="459"/>
      <c r="C2" s="459"/>
      <c r="D2" s="459"/>
      <c r="E2" s="459"/>
      <c r="F2" s="459"/>
      <c r="G2" s="259"/>
    </row>
    <row r="3" spans="1:10" ht="23.25" customHeight="1">
      <c r="A3" s="260" t="str">
        <f>'ปร.5(ก)'!A3</f>
        <v>หน่วยงาน ศูนย์ขยายพันธุ์พืชที่ 10 จังหวัดอุดรธานี  กรมส่งเสริมการเกษตร  กระทรวงเกษตรและสหกรณ์</v>
      </c>
      <c r="B3" s="260"/>
      <c r="C3" s="260"/>
      <c r="D3" s="260"/>
      <c r="E3" s="260"/>
      <c r="F3" s="260"/>
    </row>
    <row r="4" spans="1:10" ht="20.100000000000001" customHeight="1">
      <c r="A4" s="348" t="str">
        <f>'ปร.5(ก)'!A4</f>
        <v>ชื่อโครงการ/งานก่อสร้าง โรงงานปรับปรุงสภาพเมล็ดพันธุ์ พร้อมลานตาก ศูนย์ขยายพันธุ์พืชที่ 10 จังหวัดอุดรธานี ตำบลเมืองเพีย อำเภอกุดจับ จังหวัดอุดรธานี</v>
      </c>
      <c r="B4" s="262"/>
      <c r="C4" s="262"/>
      <c r="D4" s="262"/>
      <c r="E4" s="262"/>
      <c r="F4" s="262"/>
    </row>
    <row r="5" spans="1:10" ht="20.100000000000001" customHeight="1">
      <c r="A5" s="261" t="str">
        <f>'ปร.5(ก)'!A5</f>
        <v>สถานที่ก่อสร้าง ศูนย์ขยายพันธุ์พืชที่ 10 จังหวัดอุดรธานี ตำบลเมืองเพีย อำเภอกุดจับ จังหวัดอุดรธานี</v>
      </c>
      <c r="B5" s="262"/>
      <c r="C5" s="262"/>
      <c r="D5" s="262"/>
      <c r="E5" s="262"/>
      <c r="F5" s="262"/>
    </row>
    <row r="6" spans="1:10" ht="20.100000000000001" customHeight="1">
      <c r="A6" s="262" t="str">
        <f>'ปร.5(ก)'!A6</f>
        <v>แบบเลขที่ 26/68</v>
      </c>
      <c r="B6" s="262"/>
      <c r="C6" s="262"/>
      <c r="D6" s="262"/>
      <c r="E6" s="262"/>
      <c r="F6" s="262"/>
    </row>
    <row r="7" spans="1:10" ht="20.100000000000001" customHeight="1">
      <c r="A7" s="261" t="str">
        <f>'ปร.5(ก)'!A7</f>
        <v>หน่วยงานเจ้าของโครงการ/งานก่อสร้าง ศูนย์ขยายพันธุ์พืชที่ 10 จังหวัดอุดรธานี   กรมส่งเสริมการเกษตร  กระทรวงเกษตรและสหกรณ์</v>
      </c>
      <c r="B7" s="262"/>
      <c r="C7" s="262"/>
      <c r="D7" s="262"/>
      <c r="E7" s="262"/>
      <c r="F7" s="262"/>
    </row>
    <row r="8" spans="1:10" ht="20.100000000000001" customHeight="1">
      <c r="A8" s="261" t="str">
        <f>'ปร.5(ก)'!A8</f>
        <v>แบบ  ปร. 4     ที่แนบ      มีจำนวน                     12                   หน้า</v>
      </c>
      <c r="B8" s="262"/>
      <c r="C8" s="262"/>
      <c r="D8" s="262"/>
      <c r="E8" s="262"/>
      <c r="F8" s="262"/>
    </row>
    <row r="9" spans="1:10" ht="20.100000000000001" customHeight="1">
      <c r="A9" s="261" t="str">
        <f>'ปร.5(ก)'!A9</f>
        <v>เสนอราคาโดย  ..............................................</v>
      </c>
      <c r="B9" s="262"/>
      <c r="C9" s="262" t="str">
        <f>'ปร.5(ก)'!C9</f>
        <v>เมื่อวันที่..........................................</v>
      </c>
      <c r="D9" s="262"/>
      <c r="E9" s="262"/>
      <c r="F9" s="262"/>
    </row>
    <row r="10" spans="1:10" ht="21" customHeight="1" thickBot="1">
      <c r="A10" s="263" t="s">
        <v>46</v>
      </c>
      <c r="B10" s="263" t="s">
        <v>46</v>
      </c>
      <c r="C10" s="264" t="s">
        <v>46</v>
      </c>
      <c r="D10" s="263" t="s">
        <v>46</v>
      </c>
      <c r="E10" s="264" t="s">
        <v>46</v>
      </c>
      <c r="F10" s="263" t="s">
        <v>53</v>
      </c>
    </row>
    <row r="11" spans="1:10" ht="20.100000000000001" customHeight="1" thickTop="1">
      <c r="A11" s="473" t="s">
        <v>39</v>
      </c>
      <c r="B11" s="473" t="s">
        <v>40</v>
      </c>
      <c r="C11" s="473" t="s">
        <v>55</v>
      </c>
      <c r="D11" s="473" t="s">
        <v>141</v>
      </c>
      <c r="E11" s="473" t="s">
        <v>15</v>
      </c>
      <c r="F11" s="473" t="s">
        <v>20</v>
      </c>
    </row>
    <row r="12" spans="1:10" ht="20.100000000000001" customHeight="1" thickBot="1">
      <c r="A12" s="474"/>
      <c r="B12" s="474"/>
      <c r="C12" s="475"/>
      <c r="D12" s="474"/>
      <c r="E12" s="475"/>
      <c r="F12" s="474"/>
    </row>
    <row r="13" spans="1:10" ht="21" customHeight="1" thickTop="1">
      <c r="A13" s="267"/>
      <c r="B13" s="355" t="s">
        <v>392</v>
      </c>
      <c r="C13" s="303"/>
      <c r="D13" s="304"/>
      <c r="E13" s="303"/>
      <c r="F13" s="268" t="s">
        <v>46</v>
      </c>
    </row>
    <row r="14" spans="1:10" ht="21" customHeight="1">
      <c r="A14" s="349">
        <v>1</v>
      </c>
      <c r="B14" s="350" t="s">
        <v>398</v>
      </c>
      <c r="C14" s="351">
        <f>ปร.4!I197</f>
        <v>0</v>
      </c>
      <c r="D14" s="352">
        <v>7.0000000000000007E-2</v>
      </c>
      <c r="E14" s="353">
        <f>C14*D14+C14</f>
        <v>0</v>
      </c>
      <c r="F14" s="354"/>
      <c r="I14" s="67">
        <v>59300</v>
      </c>
      <c r="J14" s="265">
        <f>E14+I14</f>
        <v>59300</v>
      </c>
    </row>
    <row r="15" spans="1:10" ht="21" customHeight="1">
      <c r="A15" s="267">
        <v>2</v>
      </c>
      <c r="B15" s="302" t="str">
        <f>ปร.4!B198</f>
        <v>เครื่องปรับอากาศ</v>
      </c>
      <c r="C15" s="303">
        <f>ปร.4!I201</f>
        <v>0</v>
      </c>
      <c r="D15" s="352">
        <v>0</v>
      </c>
      <c r="E15" s="353">
        <f t="shared" ref="E15:E18" si="0">C15*D15+C15</f>
        <v>0</v>
      </c>
      <c r="F15" s="369" t="s">
        <v>400</v>
      </c>
      <c r="I15" s="67"/>
      <c r="J15" s="265"/>
    </row>
    <row r="16" spans="1:10" ht="21" customHeight="1">
      <c r="A16" s="267">
        <v>3</v>
      </c>
      <c r="B16" s="302" t="str">
        <f>ปร.4!B202</f>
        <v xml:space="preserve">ชุดถังดับเพลิงชนิดเคมีแห้ง ปริมาตร 15 ปอนด์ </v>
      </c>
      <c r="C16" s="303">
        <f>ปร.4!I204</f>
        <v>0</v>
      </c>
      <c r="D16" s="352">
        <v>7.0000000000000007E-2</v>
      </c>
      <c r="E16" s="353">
        <f t="shared" si="0"/>
        <v>0</v>
      </c>
      <c r="F16" s="268"/>
      <c r="I16" s="67"/>
      <c r="J16" s="265"/>
    </row>
    <row r="17" spans="1:256" ht="21" customHeight="1">
      <c r="A17" s="267">
        <v>4</v>
      </c>
      <c r="B17" s="302" t="str">
        <f>ปร.4!B205</f>
        <v>ชุดเครื่องจักรปรับปรุงสภาพเมล็ดพันธุ์</v>
      </c>
      <c r="C17" s="303">
        <f>ปร.4!I218</f>
        <v>0</v>
      </c>
      <c r="D17" s="352">
        <v>7.0000000000000007E-2</v>
      </c>
      <c r="E17" s="353">
        <f t="shared" si="0"/>
        <v>0</v>
      </c>
      <c r="F17" s="268"/>
      <c r="I17" s="67"/>
      <c r="J17" s="265"/>
    </row>
    <row r="18" spans="1:256" ht="21" customHeight="1">
      <c r="A18" s="267">
        <v>5</v>
      </c>
      <c r="B18" s="302" t="str">
        <f>ปร.4!B219</f>
        <v>ชุดพาเลทพลาสติก รับน้ำหนัก 1,000 กิโลกรัม</v>
      </c>
      <c r="C18" s="303">
        <f>ปร.4!I221</f>
        <v>0</v>
      </c>
      <c r="D18" s="352">
        <v>7.0000000000000007E-2</v>
      </c>
      <c r="E18" s="353">
        <f t="shared" si="0"/>
        <v>0</v>
      </c>
      <c r="F18" s="268"/>
      <c r="I18" s="67"/>
      <c r="J18" s="265"/>
    </row>
    <row r="19" spans="1:256" ht="21" customHeight="1">
      <c r="A19" s="267"/>
      <c r="B19" s="302"/>
      <c r="C19" s="303"/>
      <c r="D19" s="305"/>
      <c r="E19" s="303"/>
      <c r="F19" s="268"/>
      <c r="I19" s="265">
        <f>C19*D19+C19</f>
        <v>0</v>
      </c>
    </row>
    <row r="20" spans="1:256" ht="21" customHeight="1">
      <c r="A20" s="268"/>
      <c r="B20" s="279" t="s">
        <v>84</v>
      </c>
      <c r="C20" s="275"/>
      <c r="D20" s="275"/>
      <c r="E20" s="275"/>
      <c r="F20" s="268"/>
    </row>
    <row r="21" spans="1:256" ht="21" customHeight="1">
      <c r="A21" s="268"/>
      <c r="B21" s="280" t="s">
        <v>57</v>
      </c>
      <c r="C21" s="275"/>
      <c r="D21" s="275"/>
      <c r="E21" s="275"/>
      <c r="F21" s="268"/>
    </row>
    <row r="22" spans="1:256" ht="21" customHeight="1">
      <c r="A22" s="268"/>
      <c r="B22" s="280" t="s">
        <v>56</v>
      </c>
      <c r="C22" s="275"/>
      <c r="D22" s="275"/>
      <c r="E22" s="275"/>
      <c r="F22" s="268"/>
    </row>
    <row r="23" spans="1:256" ht="21" customHeight="1">
      <c r="A23" s="268"/>
      <c r="B23" s="281" t="s">
        <v>173</v>
      </c>
      <c r="C23" s="282"/>
      <c r="D23" s="275"/>
      <c r="E23" s="275"/>
      <c r="F23" s="268"/>
    </row>
    <row r="24" spans="1:256" ht="21" customHeight="1" thickBot="1">
      <c r="A24" s="283"/>
      <c r="B24" s="284" t="s">
        <v>98</v>
      </c>
      <c r="C24" s="306"/>
      <c r="D24" s="286"/>
      <c r="E24" s="286"/>
      <c r="F24" s="283"/>
    </row>
    <row r="25" spans="1:256" ht="21" customHeight="1" thickTop="1" thickBot="1">
      <c r="A25" s="287" t="s">
        <v>0</v>
      </c>
      <c r="B25" s="288" t="s">
        <v>99</v>
      </c>
      <c r="C25" s="289"/>
      <c r="D25" s="290"/>
      <c r="E25" s="291">
        <f>SUM(E13:E24)</f>
        <v>0</v>
      </c>
      <c r="F25" s="292"/>
    </row>
    <row r="26" spans="1:256" ht="21" customHeight="1" thickTop="1" thickBot="1">
      <c r="A26" s="293"/>
      <c r="B26" s="294" t="s">
        <v>100</v>
      </c>
      <c r="C26" s="462" t="s">
        <v>101</v>
      </c>
      <c r="D26" s="463"/>
      <c r="E26" s="291">
        <f>ROUNDDOWN(E25,3)</f>
        <v>0</v>
      </c>
      <c r="F26" s="292"/>
    </row>
    <row r="27" spans="1:256" ht="21" customHeight="1" thickTop="1">
      <c r="A27" s="300"/>
      <c r="B27" s="307" t="s">
        <v>102</v>
      </c>
      <c r="C27" s="476" t="str">
        <f>BAHTTEXT(E26)</f>
        <v>ศูนย์บาทถ้วน</v>
      </c>
      <c r="D27" s="476"/>
      <c r="E27" s="476"/>
      <c r="F27" s="477"/>
    </row>
    <row r="28" spans="1:256">
      <c r="A28" s="36" t="s">
        <v>20</v>
      </c>
    </row>
    <row r="29" spans="1:256" ht="18" customHeight="1">
      <c r="A29" s="36"/>
    </row>
    <row r="30" spans="1:256" ht="6.75" customHeight="1">
      <c r="A30" s="36"/>
    </row>
    <row r="31" spans="1:256" ht="21.75" customHeight="1">
      <c r="A31" s="456" t="s">
        <v>418</v>
      </c>
      <c r="B31" s="456"/>
      <c r="C31" s="456"/>
      <c r="D31" s="456"/>
      <c r="E31" s="456"/>
      <c r="F31" s="456"/>
      <c r="G31" s="456"/>
      <c r="H31" s="136"/>
      <c r="I31" s="136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  <c r="FP31" s="48"/>
      <c r="FQ31" s="48"/>
      <c r="FR31" s="48"/>
      <c r="FS31" s="48"/>
      <c r="FT31" s="48"/>
      <c r="FU31" s="48"/>
      <c r="FV31" s="48"/>
      <c r="FW31" s="48"/>
      <c r="FX31" s="48"/>
      <c r="FY31" s="48"/>
      <c r="FZ31" s="48"/>
      <c r="GA31" s="48"/>
      <c r="GB31" s="48"/>
      <c r="GC31" s="48"/>
      <c r="GD31" s="48"/>
      <c r="GE31" s="48"/>
      <c r="GF31" s="48"/>
      <c r="GG31" s="48"/>
      <c r="GH31" s="48"/>
      <c r="GI31" s="48"/>
      <c r="GJ31" s="48"/>
      <c r="GK31" s="48"/>
      <c r="GL31" s="48"/>
      <c r="GM31" s="48"/>
      <c r="GN31" s="48"/>
      <c r="GO31" s="48"/>
      <c r="GP31" s="48"/>
      <c r="GQ31" s="48"/>
      <c r="GR31" s="48"/>
      <c r="GS31" s="48"/>
      <c r="GT31" s="48"/>
      <c r="GU31" s="48"/>
      <c r="GV31" s="48"/>
      <c r="GW31" s="48"/>
      <c r="GX31" s="48"/>
      <c r="GY31" s="48"/>
      <c r="GZ31" s="48"/>
      <c r="HA31" s="48"/>
      <c r="HB31" s="48"/>
      <c r="HC31" s="48"/>
      <c r="HD31" s="48"/>
      <c r="HE31" s="48"/>
      <c r="HF31" s="48"/>
      <c r="HG31" s="48"/>
      <c r="HH31" s="48"/>
      <c r="HI31" s="48"/>
      <c r="HJ31" s="48"/>
      <c r="HK31" s="48"/>
      <c r="HL31" s="48"/>
      <c r="HM31" s="48"/>
      <c r="HN31" s="48"/>
      <c r="HO31" s="48"/>
      <c r="HP31" s="48"/>
      <c r="HQ31" s="48"/>
      <c r="HR31" s="48"/>
      <c r="HS31" s="48"/>
      <c r="HT31" s="48"/>
      <c r="HU31" s="48"/>
      <c r="HV31" s="48"/>
      <c r="HW31" s="48"/>
      <c r="HX31" s="48"/>
      <c r="HY31" s="48"/>
      <c r="HZ31" s="48"/>
      <c r="IA31" s="48"/>
      <c r="IB31" s="48"/>
      <c r="IC31" s="48"/>
      <c r="ID31" s="48"/>
      <c r="IE31" s="48"/>
      <c r="IF31" s="48"/>
      <c r="IG31" s="48"/>
      <c r="IH31" s="48"/>
      <c r="II31" s="48"/>
      <c r="IJ31" s="48"/>
      <c r="IK31" s="48"/>
      <c r="IL31" s="48"/>
      <c r="IM31" s="48"/>
      <c r="IN31" s="48"/>
      <c r="IO31" s="48"/>
      <c r="IP31" s="48"/>
      <c r="IQ31" s="48"/>
      <c r="IR31" s="48"/>
      <c r="IS31" s="48"/>
      <c r="IT31" s="48"/>
      <c r="IU31" s="48"/>
      <c r="IV31" s="48"/>
    </row>
    <row r="32" spans="1:256" ht="9.75" customHeight="1">
      <c r="A32" s="77"/>
      <c r="B32" s="124"/>
      <c r="C32" s="140"/>
      <c r="D32" s="141"/>
      <c r="E32" s="142"/>
      <c r="F32" s="142"/>
      <c r="G32" s="136"/>
      <c r="H32" s="136"/>
      <c r="I32" s="136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  <c r="FP32" s="48"/>
      <c r="FQ32" s="48"/>
      <c r="FR32" s="48"/>
      <c r="FS32" s="48"/>
      <c r="FT32" s="48"/>
      <c r="FU32" s="48"/>
      <c r="FV32" s="48"/>
      <c r="FW32" s="48"/>
      <c r="FX32" s="48"/>
      <c r="FY32" s="48"/>
      <c r="FZ32" s="48"/>
      <c r="GA32" s="48"/>
      <c r="GB32" s="48"/>
      <c r="GC32" s="48"/>
      <c r="GD32" s="48"/>
      <c r="GE32" s="48"/>
      <c r="GF32" s="48"/>
      <c r="GG32" s="48"/>
      <c r="GH32" s="48"/>
      <c r="GI32" s="48"/>
      <c r="GJ32" s="48"/>
      <c r="GK32" s="48"/>
      <c r="GL32" s="48"/>
      <c r="GM32" s="48"/>
      <c r="GN32" s="48"/>
      <c r="GO32" s="48"/>
      <c r="GP32" s="48"/>
      <c r="GQ32" s="48"/>
      <c r="GR32" s="48"/>
      <c r="GS32" s="48"/>
      <c r="GT32" s="48"/>
      <c r="GU32" s="48"/>
      <c r="GV32" s="48"/>
      <c r="GW32" s="48"/>
      <c r="GX32" s="48"/>
      <c r="GY32" s="48"/>
      <c r="GZ32" s="48"/>
      <c r="HA32" s="48"/>
      <c r="HB32" s="48"/>
      <c r="HC32" s="48"/>
      <c r="HD32" s="48"/>
      <c r="HE32" s="48"/>
      <c r="HF32" s="48"/>
      <c r="HG32" s="48"/>
      <c r="HH32" s="48"/>
      <c r="HI32" s="48"/>
      <c r="HJ32" s="48"/>
      <c r="HK32" s="48"/>
      <c r="HL32" s="48"/>
      <c r="HM32" s="48"/>
      <c r="HN32" s="48"/>
      <c r="HO32" s="48"/>
      <c r="HP32" s="48"/>
      <c r="HQ32" s="48"/>
      <c r="HR32" s="48"/>
      <c r="HS32" s="48"/>
      <c r="HT32" s="48"/>
      <c r="HU32" s="48"/>
      <c r="HV32" s="48"/>
      <c r="HW32" s="48"/>
      <c r="HX32" s="48"/>
      <c r="HY32" s="48"/>
      <c r="HZ32" s="48"/>
      <c r="IA32" s="48"/>
      <c r="IB32" s="48"/>
      <c r="IC32" s="48"/>
      <c r="ID32" s="48"/>
      <c r="IE32" s="48"/>
      <c r="IF32" s="48"/>
      <c r="IG32" s="48"/>
      <c r="IH32" s="48"/>
      <c r="II32" s="48"/>
      <c r="IJ32" s="48"/>
      <c r="IK32" s="48"/>
      <c r="IL32" s="48"/>
      <c r="IM32" s="48"/>
      <c r="IN32" s="48"/>
      <c r="IO32" s="48"/>
      <c r="IP32" s="48"/>
      <c r="IQ32" s="48"/>
      <c r="IR32" s="48"/>
      <c r="IS32" s="48"/>
      <c r="IT32" s="48"/>
      <c r="IU32" s="48"/>
      <c r="IV32" s="48"/>
    </row>
    <row r="33" spans="1:256" ht="18" customHeight="1">
      <c r="A33" s="394"/>
      <c r="B33" s="394"/>
      <c r="C33" s="394"/>
      <c r="D33" s="394"/>
      <c r="E33" s="394"/>
      <c r="F33" s="394"/>
      <c r="G33" s="394"/>
      <c r="H33" s="136"/>
      <c r="I33" s="136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  <c r="FP33" s="48"/>
      <c r="FQ33" s="48"/>
      <c r="FR33" s="48"/>
      <c r="FS33" s="48"/>
      <c r="FT33" s="48"/>
      <c r="FU33" s="48"/>
      <c r="FV33" s="48"/>
      <c r="FW33" s="48"/>
      <c r="FX33" s="48"/>
      <c r="FY33" s="48"/>
      <c r="FZ33" s="48"/>
      <c r="GA33" s="48"/>
      <c r="GB33" s="48"/>
      <c r="GC33" s="48"/>
      <c r="GD33" s="48"/>
      <c r="GE33" s="48"/>
      <c r="GF33" s="48"/>
      <c r="GG33" s="48"/>
      <c r="GH33" s="48"/>
      <c r="GI33" s="48"/>
      <c r="GJ33" s="48"/>
      <c r="GK33" s="48"/>
      <c r="GL33" s="48"/>
      <c r="GM33" s="48"/>
      <c r="GN33" s="48"/>
      <c r="GO33" s="48"/>
      <c r="GP33" s="48"/>
      <c r="GQ33" s="48"/>
      <c r="GR33" s="48"/>
      <c r="GS33" s="48"/>
      <c r="GT33" s="48"/>
      <c r="GU33" s="48"/>
      <c r="GV33" s="48"/>
      <c r="GW33" s="48"/>
      <c r="GX33" s="48"/>
      <c r="GY33" s="48"/>
      <c r="GZ33" s="48"/>
      <c r="HA33" s="48"/>
      <c r="HB33" s="48"/>
      <c r="HC33" s="48"/>
      <c r="HD33" s="48"/>
      <c r="HE33" s="48"/>
      <c r="HF33" s="48"/>
      <c r="HG33" s="48"/>
      <c r="HH33" s="48"/>
      <c r="HI33" s="48"/>
      <c r="HJ33" s="48"/>
      <c r="HK33" s="48"/>
      <c r="HL33" s="48"/>
      <c r="HM33" s="48"/>
      <c r="HN33" s="48"/>
      <c r="HO33" s="48"/>
      <c r="HP33" s="48"/>
      <c r="HQ33" s="48"/>
      <c r="HR33" s="48"/>
      <c r="HS33" s="48"/>
      <c r="HT33" s="48"/>
      <c r="HU33" s="48"/>
      <c r="HV33" s="48"/>
      <c r="HW33" s="48"/>
      <c r="HX33" s="48"/>
      <c r="HY33" s="48"/>
      <c r="HZ33" s="48"/>
      <c r="IA33" s="48"/>
      <c r="IB33" s="48"/>
      <c r="IC33" s="48"/>
      <c r="ID33" s="48"/>
      <c r="IE33" s="48"/>
      <c r="IF33" s="48"/>
      <c r="IG33" s="48"/>
      <c r="IH33" s="48"/>
      <c r="II33" s="48"/>
      <c r="IJ33" s="48"/>
      <c r="IK33" s="48"/>
      <c r="IL33" s="48"/>
      <c r="IM33" s="48"/>
      <c r="IN33" s="48"/>
      <c r="IO33" s="48"/>
      <c r="IP33" s="48"/>
      <c r="IQ33" s="48"/>
      <c r="IR33" s="48"/>
      <c r="IS33" s="48"/>
      <c r="IT33" s="48"/>
      <c r="IU33" s="48"/>
      <c r="IV33" s="48"/>
    </row>
    <row r="34" spans="1:256" ht="18" customHeight="1">
      <c r="A34" s="394"/>
      <c r="B34" s="394"/>
      <c r="C34" s="394"/>
      <c r="D34" s="394"/>
      <c r="E34" s="394"/>
      <c r="F34" s="394"/>
      <c r="G34" s="394"/>
      <c r="H34" s="136"/>
      <c r="I34" s="136"/>
      <c r="J34" s="77"/>
      <c r="K34" s="135"/>
      <c r="L34" s="143"/>
      <c r="M34" s="144"/>
      <c r="N34" s="143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  <c r="FP34" s="48"/>
      <c r="FQ34" s="48"/>
      <c r="FR34" s="48"/>
      <c r="FS34" s="48"/>
      <c r="FT34" s="48"/>
      <c r="FU34" s="48"/>
      <c r="FV34" s="48"/>
      <c r="FW34" s="48"/>
      <c r="FX34" s="48"/>
      <c r="FY34" s="48"/>
      <c r="FZ34" s="48"/>
      <c r="GA34" s="48"/>
      <c r="GB34" s="48"/>
      <c r="GC34" s="48"/>
      <c r="GD34" s="48"/>
      <c r="GE34" s="48"/>
      <c r="GF34" s="48"/>
      <c r="GG34" s="48"/>
      <c r="GH34" s="48"/>
      <c r="GI34" s="48"/>
      <c r="GJ34" s="48"/>
      <c r="GK34" s="48"/>
      <c r="GL34" s="48"/>
      <c r="GM34" s="48"/>
      <c r="GN34" s="48"/>
      <c r="GO34" s="48"/>
      <c r="GP34" s="48"/>
      <c r="GQ34" s="48"/>
      <c r="GR34" s="48"/>
      <c r="GS34" s="48"/>
      <c r="GT34" s="48"/>
      <c r="GU34" s="48"/>
      <c r="GV34" s="48"/>
      <c r="GW34" s="48"/>
      <c r="GX34" s="48"/>
      <c r="GY34" s="48"/>
      <c r="GZ34" s="48"/>
      <c r="HA34" s="48"/>
      <c r="HB34" s="48"/>
      <c r="HC34" s="48"/>
      <c r="HD34" s="48"/>
      <c r="HE34" s="48"/>
      <c r="HF34" s="48"/>
      <c r="HG34" s="48"/>
      <c r="HH34" s="48"/>
      <c r="HI34" s="48"/>
      <c r="HJ34" s="48"/>
      <c r="HK34" s="48"/>
      <c r="HL34" s="48"/>
      <c r="HM34" s="48"/>
      <c r="HN34" s="48"/>
      <c r="HO34" s="48"/>
      <c r="HP34" s="48"/>
      <c r="HQ34" s="48"/>
      <c r="HR34" s="48"/>
      <c r="HS34" s="48"/>
      <c r="HT34" s="48"/>
      <c r="HU34" s="48"/>
      <c r="HV34" s="48"/>
      <c r="HW34" s="48"/>
      <c r="HX34" s="48"/>
      <c r="HY34" s="48"/>
      <c r="HZ34" s="48"/>
      <c r="IA34" s="48"/>
      <c r="IB34" s="48"/>
      <c r="IC34" s="48"/>
      <c r="ID34" s="48"/>
      <c r="IE34" s="48"/>
      <c r="IF34" s="48"/>
      <c r="IG34" s="48"/>
      <c r="IH34" s="48"/>
      <c r="II34" s="48"/>
      <c r="IJ34" s="48"/>
      <c r="IK34" s="48"/>
      <c r="IL34" s="48"/>
      <c r="IM34" s="48"/>
      <c r="IN34" s="48"/>
      <c r="IO34" s="48"/>
      <c r="IP34" s="48"/>
      <c r="IQ34" s="48"/>
      <c r="IR34" s="48"/>
      <c r="IS34" s="48"/>
      <c r="IT34" s="48"/>
      <c r="IU34" s="48"/>
      <c r="IV34" s="48"/>
    </row>
    <row r="35" spans="1:256" ht="18" customHeight="1">
      <c r="A35" s="394"/>
      <c r="B35" s="394"/>
      <c r="C35" s="394"/>
      <c r="D35" s="394"/>
      <c r="E35" s="394"/>
      <c r="F35" s="394"/>
      <c r="G35" s="394"/>
      <c r="H35" s="136"/>
      <c r="I35" s="136"/>
      <c r="J35" s="77"/>
      <c r="K35" s="135"/>
      <c r="L35" s="143"/>
      <c r="M35" s="144"/>
      <c r="N35" s="143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  <c r="FP35" s="48"/>
      <c r="FQ35" s="48"/>
      <c r="FR35" s="48"/>
      <c r="FS35" s="48"/>
      <c r="FT35" s="48"/>
      <c r="FU35" s="48"/>
      <c r="FV35" s="48"/>
      <c r="FW35" s="48"/>
      <c r="FX35" s="48"/>
      <c r="FY35" s="48"/>
      <c r="FZ35" s="48"/>
      <c r="GA35" s="48"/>
      <c r="GB35" s="48"/>
      <c r="GC35" s="48"/>
      <c r="GD35" s="48"/>
      <c r="GE35" s="48"/>
      <c r="GF35" s="48"/>
      <c r="GG35" s="48"/>
      <c r="GH35" s="48"/>
      <c r="GI35" s="48"/>
      <c r="GJ35" s="48"/>
      <c r="GK35" s="48"/>
      <c r="GL35" s="48"/>
      <c r="GM35" s="48"/>
      <c r="GN35" s="48"/>
      <c r="GO35" s="48"/>
      <c r="GP35" s="48"/>
      <c r="GQ35" s="48"/>
      <c r="GR35" s="48"/>
      <c r="GS35" s="48"/>
      <c r="GT35" s="48"/>
      <c r="GU35" s="48"/>
      <c r="GV35" s="48"/>
      <c r="GW35" s="48"/>
      <c r="GX35" s="48"/>
      <c r="GY35" s="48"/>
      <c r="GZ35" s="48"/>
      <c r="HA35" s="48"/>
      <c r="HB35" s="48"/>
      <c r="HC35" s="48"/>
      <c r="HD35" s="48"/>
      <c r="HE35" s="48"/>
      <c r="HF35" s="48"/>
      <c r="HG35" s="48"/>
      <c r="HH35" s="48"/>
      <c r="HI35" s="48"/>
      <c r="HJ35" s="48"/>
      <c r="HK35" s="48"/>
      <c r="HL35" s="48"/>
      <c r="HM35" s="48"/>
      <c r="HN35" s="48"/>
      <c r="HO35" s="48"/>
      <c r="HP35" s="48"/>
      <c r="HQ35" s="48"/>
      <c r="HR35" s="48"/>
      <c r="HS35" s="48"/>
      <c r="HT35" s="48"/>
      <c r="HU35" s="48"/>
      <c r="HV35" s="48"/>
      <c r="HW35" s="48"/>
      <c r="HX35" s="48"/>
      <c r="HY35" s="48"/>
      <c r="HZ35" s="48"/>
      <c r="IA35" s="48"/>
      <c r="IB35" s="48"/>
      <c r="IC35" s="48"/>
      <c r="ID35" s="48"/>
      <c r="IE35" s="48"/>
      <c r="IF35" s="48"/>
      <c r="IG35" s="48"/>
      <c r="IH35" s="48"/>
      <c r="II35" s="48"/>
      <c r="IJ35" s="48"/>
      <c r="IK35" s="48"/>
      <c r="IL35" s="48"/>
      <c r="IM35" s="48"/>
      <c r="IN35" s="48"/>
      <c r="IO35" s="48"/>
      <c r="IP35" s="48"/>
      <c r="IQ35" s="48"/>
      <c r="IR35" s="48"/>
      <c r="IS35" s="48"/>
      <c r="IT35" s="48"/>
      <c r="IU35" s="48"/>
      <c r="IV35" s="48"/>
    </row>
    <row r="36" spans="1:256" ht="18" customHeight="1">
      <c r="A36" s="65"/>
      <c r="B36" s="65"/>
      <c r="C36" s="65"/>
      <c r="D36" s="65"/>
      <c r="E36" s="65"/>
      <c r="F36" s="65"/>
      <c r="G36" s="65"/>
      <c r="H36" s="136"/>
      <c r="I36" s="136"/>
      <c r="J36" s="77"/>
      <c r="K36" s="135"/>
      <c r="L36" s="143"/>
      <c r="M36" s="144"/>
      <c r="N36" s="143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  <c r="FP36" s="48"/>
      <c r="FQ36" s="48"/>
      <c r="FR36" s="48"/>
      <c r="FS36" s="48"/>
      <c r="FT36" s="48"/>
      <c r="FU36" s="48"/>
      <c r="FV36" s="48"/>
      <c r="FW36" s="48"/>
      <c r="FX36" s="48"/>
      <c r="FY36" s="48"/>
      <c r="FZ36" s="48"/>
      <c r="GA36" s="48"/>
      <c r="GB36" s="48"/>
      <c r="GC36" s="48"/>
      <c r="GD36" s="48"/>
      <c r="GE36" s="48"/>
      <c r="GF36" s="48"/>
      <c r="GG36" s="48"/>
      <c r="GH36" s="48"/>
      <c r="GI36" s="48"/>
      <c r="GJ36" s="48"/>
      <c r="GK36" s="48"/>
      <c r="GL36" s="48"/>
      <c r="GM36" s="48"/>
      <c r="GN36" s="48"/>
      <c r="GO36" s="48"/>
      <c r="GP36" s="48"/>
      <c r="GQ36" s="48"/>
      <c r="GR36" s="48"/>
      <c r="GS36" s="48"/>
      <c r="GT36" s="48"/>
      <c r="GU36" s="48"/>
      <c r="GV36" s="48"/>
      <c r="GW36" s="48"/>
      <c r="GX36" s="48"/>
      <c r="GY36" s="48"/>
      <c r="GZ36" s="48"/>
      <c r="HA36" s="48"/>
      <c r="HB36" s="48"/>
      <c r="HC36" s="48"/>
      <c r="HD36" s="48"/>
      <c r="HE36" s="48"/>
      <c r="HF36" s="48"/>
      <c r="HG36" s="48"/>
      <c r="HH36" s="48"/>
      <c r="HI36" s="48"/>
      <c r="HJ36" s="48"/>
      <c r="HK36" s="48"/>
      <c r="HL36" s="48"/>
      <c r="HM36" s="48"/>
      <c r="HN36" s="48"/>
      <c r="HO36" s="48"/>
      <c r="HP36" s="48"/>
      <c r="HQ36" s="48"/>
      <c r="HR36" s="48"/>
      <c r="HS36" s="48"/>
      <c r="HT36" s="48"/>
      <c r="HU36" s="48"/>
      <c r="HV36" s="48"/>
      <c r="HW36" s="48"/>
      <c r="HX36" s="48"/>
      <c r="HY36" s="48"/>
      <c r="HZ36" s="48"/>
      <c r="IA36" s="48"/>
      <c r="IB36" s="48"/>
      <c r="IC36" s="48"/>
      <c r="ID36" s="48"/>
      <c r="IE36" s="48"/>
      <c r="IF36" s="48"/>
      <c r="IG36" s="48"/>
      <c r="IH36" s="48"/>
      <c r="II36" s="48"/>
      <c r="IJ36" s="48"/>
      <c r="IK36" s="48"/>
      <c r="IL36" s="48"/>
      <c r="IM36" s="48"/>
      <c r="IN36" s="48"/>
      <c r="IO36" s="48"/>
      <c r="IP36" s="48"/>
      <c r="IQ36" s="48"/>
      <c r="IR36" s="48"/>
      <c r="IS36" s="48"/>
      <c r="IT36" s="48"/>
      <c r="IU36" s="48"/>
      <c r="IV36" s="48"/>
    </row>
    <row r="37" spans="1:256" s="145" customFormat="1" ht="18" customHeight="1">
      <c r="A37" s="48"/>
      <c r="B37" s="11"/>
      <c r="C37" s="394"/>
      <c r="D37" s="394"/>
      <c r="E37" s="394"/>
      <c r="F37" s="394"/>
      <c r="G37" s="394"/>
      <c r="H37" s="394"/>
      <c r="I37" s="394"/>
      <c r="J37" s="394"/>
    </row>
    <row r="38" spans="1:256" ht="18" customHeight="1">
      <c r="B38" s="11"/>
      <c r="C38" s="453"/>
      <c r="D38" s="453"/>
      <c r="E38" s="453"/>
      <c r="F38" s="453"/>
      <c r="G38" s="394"/>
      <c r="H38" s="394"/>
      <c r="I38" s="394"/>
      <c r="J38" s="65"/>
      <c r="O38" s="67"/>
    </row>
    <row r="39" spans="1:256" ht="18" customHeight="1">
      <c r="A39" s="454"/>
      <c r="B39" s="454"/>
      <c r="C39" s="455"/>
      <c r="D39" s="455"/>
      <c r="E39" s="455"/>
      <c r="F39" s="455"/>
      <c r="G39" s="455"/>
      <c r="H39" s="455"/>
      <c r="I39" s="36"/>
      <c r="J39" s="36"/>
      <c r="O39" s="67"/>
    </row>
    <row r="40" spans="1:256" ht="9" customHeight="1">
      <c r="A40" s="339"/>
      <c r="B40" s="339"/>
      <c r="C40" s="338"/>
      <c r="D40" s="338"/>
      <c r="E40" s="338"/>
      <c r="F40" s="338"/>
      <c r="G40" s="338"/>
      <c r="H40" s="338"/>
      <c r="I40" s="36"/>
      <c r="J40" s="36"/>
      <c r="O40" s="67"/>
    </row>
    <row r="41" spans="1:256" s="145" customFormat="1" ht="18" customHeight="1">
      <c r="A41" s="48"/>
      <c r="B41" s="11"/>
      <c r="C41" s="394"/>
      <c r="D41" s="394"/>
      <c r="E41" s="394"/>
      <c r="F41" s="394"/>
      <c r="G41" s="394"/>
      <c r="H41" s="394"/>
      <c r="I41" s="394"/>
      <c r="J41" s="394"/>
    </row>
    <row r="42" spans="1:256" ht="18" customHeight="1">
      <c r="B42" s="11"/>
      <c r="C42" s="453"/>
      <c r="D42" s="453"/>
      <c r="E42" s="453"/>
      <c r="F42" s="453"/>
      <c r="G42" s="394"/>
      <c r="H42" s="394"/>
      <c r="I42" s="394"/>
      <c r="J42" s="65"/>
      <c r="O42" s="67"/>
    </row>
    <row r="43" spans="1:256" ht="18" customHeight="1">
      <c r="A43" s="454"/>
      <c r="B43" s="454"/>
      <c r="C43" s="454"/>
      <c r="D43" s="454"/>
      <c r="E43" s="454"/>
      <c r="F43" s="454"/>
      <c r="G43" s="454"/>
      <c r="H43" s="454"/>
      <c r="I43" s="36"/>
      <c r="J43" s="36"/>
      <c r="O43" s="67"/>
    </row>
    <row r="44" spans="1:256" ht="18" customHeight="1">
      <c r="B44" s="65"/>
      <c r="G44" s="67"/>
    </row>
    <row r="45" spans="1:256" ht="53.45" customHeight="1">
      <c r="A45" s="65"/>
      <c r="B45" s="65"/>
      <c r="C45" s="65"/>
      <c r="D45" s="65"/>
      <c r="E45" s="65"/>
      <c r="F45" s="65"/>
      <c r="G45" s="394"/>
      <c r="H45" s="394"/>
      <c r="I45" s="394"/>
    </row>
    <row r="46" spans="1:256" ht="19.149999999999999" customHeight="1">
      <c r="A46" s="65"/>
      <c r="B46" s="65"/>
      <c r="C46" s="65"/>
      <c r="D46" s="65"/>
      <c r="E46" s="65"/>
      <c r="F46" s="65"/>
      <c r="G46" s="394"/>
      <c r="H46" s="394"/>
      <c r="I46" s="394"/>
    </row>
    <row r="47" spans="1:256" ht="19.149999999999999" customHeight="1">
      <c r="A47" s="65"/>
      <c r="B47" s="65"/>
      <c r="C47" s="65"/>
      <c r="D47" s="65"/>
      <c r="E47" s="65"/>
      <c r="F47" s="65"/>
      <c r="G47" s="297"/>
      <c r="H47" s="36"/>
      <c r="I47" s="36"/>
    </row>
    <row r="48" spans="1:256" ht="19.149999999999999" customHeight="1">
      <c r="A48" s="65"/>
      <c r="B48" s="65"/>
      <c r="C48" s="65"/>
      <c r="D48" s="65"/>
      <c r="E48" s="65"/>
      <c r="F48" s="65"/>
      <c r="G48" s="297"/>
      <c r="H48" s="36"/>
      <c r="I48" s="36"/>
    </row>
    <row r="49" spans="1:9" ht="19.149999999999999" customHeight="1">
      <c r="A49" s="65"/>
      <c r="B49" s="65"/>
      <c r="C49" s="65"/>
      <c r="D49" s="65"/>
      <c r="E49" s="65"/>
      <c r="F49" s="65"/>
      <c r="G49" s="297"/>
      <c r="H49" s="36"/>
      <c r="I49" s="36"/>
    </row>
    <row r="50" spans="1:9" ht="19.149999999999999" customHeight="1">
      <c r="A50" s="65"/>
      <c r="B50" s="65"/>
      <c r="C50" s="65"/>
      <c r="D50" s="65"/>
      <c r="E50" s="65"/>
      <c r="F50" s="65"/>
      <c r="G50" s="297"/>
      <c r="H50" s="36"/>
      <c r="I50" s="36"/>
    </row>
    <row r="51" spans="1:9" ht="19.149999999999999" customHeight="1">
      <c r="A51" s="65"/>
      <c r="B51" s="65"/>
      <c r="C51" s="65"/>
      <c r="D51" s="65"/>
      <c r="E51" s="65"/>
      <c r="F51" s="65"/>
      <c r="G51" s="297"/>
      <c r="H51" s="36"/>
      <c r="I51" s="36"/>
    </row>
    <row r="52" spans="1:9" ht="31.15" customHeight="1">
      <c r="A52" s="65"/>
      <c r="B52" s="65"/>
      <c r="C52" s="65"/>
      <c r="D52" s="65"/>
      <c r="E52" s="65"/>
      <c r="F52" s="65"/>
      <c r="G52" s="394"/>
      <c r="H52" s="394"/>
      <c r="I52" s="394"/>
    </row>
    <row r="53" spans="1:9" ht="22.15" customHeight="1">
      <c r="A53" s="65"/>
      <c r="B53" s="65"/>
      <c r="C53" s="65"/>
      <c r="D53" s="65"/>
      <c r="E53" s="65"/>
      <c r="F53" s="65"/>
      <c r="G53" s="394"/>
      <c r="H53" s="394"/>
      <c r="I53" s="394"/>
    </row>
    <row r="54" spans="1:9" ht="18.600000000000001" customHeight="1">
      <c r="A54" s="65"/>
      <c r="B54" s="65"/>
      <c r="C54" s="65"/>
      <c r="D54" s="65"/>
      <c r="E54" s="65"/>
      <c r="F54" s="65"/>
      <c r="G54" s="297"/>
      <c r="H54" s="36"/>
      <c r="I54" s="36"/>
    </row>
    <row r="55" spans="1:9" ht="19.5" customHeight="1">
      <c r="A55" s="125"/>
      <c r="B55" s="65"/>
      <c r="D55" s="65"/>
      <c r="E55" s="65"/>
      <c r="G55" s="67"/>
    </row>
    <row r="56" spans="1:9" ht="18" customHeight="1">
      <c r="G56" s="67"/>
    </row>
    <row r="57" spans="1:9">
      <c r="G57" s="67"/>
    </row>
    <row r="58" spans="1:9">
      <c r="G58" s="67"/>
    </row>
    <row r="59" spans="1:9">
      <c r="B59" s="65"/>
    </row>
    <row r="60" spans="1:9" ht="50.25" customHeight="1">
      <c r="A60" s="45"/>
      <c r="B60" s="65"/>
      <c r="D60" s="394"/>
      <c r="E60" s="394"/>
      <c r="F60" s="394"/>
      <c r="G60" s="394"/>
      <c r="H60" s="394"/>
      <c r="I60" s="394"/>
    </row>
    <row r="61" spans="1:9" ht="25.5" customHeight="1">
      <c r="B61" s="65"/>
      <c r="D61" s="394"/>
      <c r="E61" s="394"/>
      <c r="F61" s="394"/>
      <c r="G61" s="394"/>
      <c r="H61" s="394"/>
      <c r="I61" s="394"/>
    </row>
    <row r="62" spans="1:9" ht="25.5" customHeight="1">
      <c r="B62" s="65"/>
      <c r="C62" s="298"/>
      <c r="D62" s="394"/>
      <c r="E62" s="394"/>
      <c r="F62" s="394"/>
      <c r="H62" s="36"/>
      <c r="I62" s="36"/>
    </row>
    <row r="63" spans="1:9" ht="25.5" customHeight="1">
      <c r="B63" s="65"/>
      <c r="C63" s="298"/>
      <c r="D63" s="65"/>
      <c r="E63" s="65"/>
      <c r="F63" s="65"/>
      <c r="H63" s="36"/>
      <c r="I63" s="36"/>
    </row>
    <row r="64" spans="1:9" ht="25.5" customHeight="1">
      <c r="B64" s="65"/>
      <c r="C64" s="298"/>
      <c r="D64" s="65"/>
      <c r="E64" s="65"/>
      <c r="F64" s="65"/>
      <c r="H64" s="36"/>
      <c r="I64" s="36"/>
    </row>
    <row r="65" spans="1:256" ht="25.5" customHeight="1">
      <c r="B65" s="65"/>
      <c r="C65" s="298"/>
      <c r="D65" s="65"/>
      <c r="E65" s="65"/>
      <c r="F65" s="65"/>
      <c r="H65" s="36"/>
      <c r="I65" s="36"/>
    </row>
    <row r="66" spans="1:256" ht="25.5" customHeight="1">
      <c r="B66" s="65"/>
      <c r="C66" s="298"/>
      <c r="D66" s="65"/>
      <c r="E66" s="65"/>
      <c r="F66" s="65"/>
      <c r="H66" s="36"/>
      <c r="I66" s="36"/>
    </row>
    <row r="67" spans="1:256" ht="19.5" customHeight="1">
      <c r="A67" s="125"/>
      <c r="B67" s="65"/>
      <c r="D67" s="65"/>
      <c r="E67" s="65"/>
    </row>
    <row r="68" spans="1:256" ht="18" customHeight="1"/>
    <row r="69" spans="1:256"/>
    <row r="70" spans="1:256" ht="21.75" customHeight="1">
      <c r="A70" s="456"/>
      <c r="B70" s="456"/>
      <c r="C70" s="456"/>
      <c r="D70" s="456"/>
      <c r="E70" s="456"/>
      <c r="F70" s="456"/>
      <c r="G70" s="456"/>
      <c r="H70" s="136"/>
      <c r="I70" s="136"/>
      <c r="J70" s="77"/>
      <c r="K70" s="70"/>
      <c r="L70" s="80"/>
      <c r="M70" s="137"/>
      <c r="N70" s="80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  <c r="FP70" s="48"/>
      <c r="FQ70" s="48"/>
      <c r="FR70" s="48"/>
      <c r="FS70" s="48"/>
      <c r="FT70" s="48"/>
      <c r="FU70" s="48"/>
      <c r="FV70" s="48"/>
      <c r="FW70" s="48"/>
      <c r="FX70" s="48"/>
      <c r="FY70" s="48"/>
      <c r="FZ70" s="48"/>
      <c r="GA70" s="48"/>
      <c r="GB70" s="48"/>
      <c r="GC70" s="48"/>
      <c r="GD70" s="48"/>
      <c r="GE70" s="48"/>
      <c r="GF70" s="48"/>
      <c r="GG70" s="48"/>
      <c r="GH70" s="48"/>
      <c r="GI70" s="48"/>
      <c r="GJ70" s="48"/>
      <c r="GK70" s="48"/>
      <c r="GL70" s="48"/>
      <c r="GM70" s="48"/>
      <c r="GN70" s="48"/>
      <c r="GO70" s="48"/>
      <c r="GP70" s="48"/>
      <c r="GQ70" s="48"/>
      <c r="GR70" s="48"/>
      <c r="GS70" s="48"/>
      <c r="GT70" s="48"/>
      <c r="GU70" s="48"/>
      <c r="GV70" s="48"/>
      <c r="GW70" s="48"/>
      <c r="GX70" s="48"/>
      <c r="GY70" s="48"/>
      <c r="GZ70" s="48"/>
      <c r="HA70" s="48"/>
      <c r="HB70" s="48"/>
      <c r="HC70" s="48"/>
      <c r="HD70" s="48"/>
      <c r="HE70" s="48"/>
      <c r="HF70" s="48"/>
      <c r="HG70" s="48"/>
      <c r="HH70" s="48"/>
      <c r="HI70" s="48"/>
      <c r="HJ70" s="48"/>
      <c r="HK70" s="48"/>
      <c r="HL70" s="48"/>
      <c r="HM70" s="48"/>
      <c r="HN70" s="48"/>
      <c r="HO70" s="48"/>
      <c r="HP70" s="48"/>
      <c r="HQ70" s="48"/>
      <c r="HR70" s="48"/>
      <c r="HS70" s="48"/>
      <c r="HT70" s="48"/>
      <c r="HU70" s="48"/>
      <c r="HV70" s="48"/>
      <c r="HW70" s="48"/>
      <c r="HX70" s="48"/>
      <c r="HY70" s="48"/>
      <c r="HZ70" s="48"/>
      <c r="IA70" s="48"/>
      <c r="IB70" s="48"/>
      <c r="IC70" s="48"/>
      <c r="ID70" s="48"/>
      <c r="IE70" s="48"/>
      <c r="IF70" s="48"/>
      <c r="IG70" s="48"/>
      <c r="IH70" s="48"/>
      <c r="II70" s="48"/>
      <c r="IJ70" s="48"/>
      <c r="IK70" s="48"/>
      <c r="IL70" s="48"/>
      <c r="IM70" s="48"/>
      <c r="IN70" s="48"/>
      <c r="IO70" s="48"/>
      <c r="IP70" s="48"/>
      <c r="IQ70" s="48"/>
      <c r="IR70" s="48"/>
      <c r="IS70" s="48"/>
      <c r="IT70" s="48"/>
      <c r="IU70" s="48"/>
      <c r="IV70" s="48"/>
    </row>
    <row r="71" spans="1:256" ht="13.5" customHeight="1">
      <c r="A71" s="77"/>
      <c r="B71" s="124"/>
      <c r="C71" s="140"/>
      <c r="D71" s="141"/>
      <c r="E71" s="142"/>
      <c r="F71" s="142"/>
      <c r="G71" s="136"/>
      <c r="H71" s="136"/>
      <c r="I71" s="136"/>
      <c r="J71" s="77"/>
      <c r="K71" s="135"/>
      <c r="L71" s="143"/>
      <c r="M71" s="144"/>
      <c r="N71" s="143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  <c r="FP71" s="48"/>
      <c r="FQ71" s="48"/>
      <c r="FR71" s="48"/>
      <c r="FS71" s="48"/>
      <c r="FT71" s="48"/>
      <c r="FU71" s="48"/>
      <c r="FV71" s="48"/>
      <c r="FW71" s="48"/>
      <c r="FX71" s="48"/>
      <c r="FY71" s="48"/>
      <c r="FZ71" s="48"/>
      <c r="GA71" s="48"/>
      <c r="GB71" s="48"/>
      <c r="GC71" s="48"/>
      <c r="GD71" s="48"/>
      <c r="GE71" s="48"/>
      <c r="GF71" s="48"/>
      <c r="GG71" s="48"/>
      <c r="GH71" s="48"/>
      <c r="GI71" s="48"/>
      <c r="GJ71" s="48"/>
      <c r="GK71" s="48"/>
      <c r="GL71" s="48"/>
      <c r="GM71" s="48"/>
      <c r="GN71" s="48"/>
      <c r="GO71" s="48"/>
      <c r="GP71" s="48"/>
      <c r="GQ71" s="48"/>
      <c r="GR71" s="48"/>
      <c r="GS71" s="48"/>
      <c r="GT71" s="48"/>
      <c r="GU71" s="48"/>
      <c r="GV71" s="48"/>
      <c r="GW71" s="48"/>
      <c r="GX71" s="48"/>
      <c r="GY71" s="48"/>
      <c r="GZ71" s="48"/>
      <c r="HA71" s="48"/>
      <c r="HB71" s="48"/>
      <c r="HC71" s="48"/>
      <c r="HD71" s="48"/>
      <c r="HE71" s="48"/>
      <c r="HF71" s="48"/>
      <c r="HG71" s="48"/>
      <c r="HH71" s="48"/>
      <c r="HI71" s="48"/>
      <c r="HJ71" s="48"/>
      <c r="HK71" s="48"/>
      <c r="HL71" s="48"/>
      <c r="HM71" s="48"/>
      <c r="HN71" s="48"/>
      <c r="HO71" s="48"/>
      <c r="HP71" s="48"/>
      <c r="HQ71" s="48"/>
      <c r="HR71" s="48"/>
      <c r="HS71" s="48"/>
      <c r="HT71" s="48"/>
      <c r="HU71" s="48"/>
      <c r="HV71" s="48"/>
      <c r="HW71" s="48"/>
      <c r="HX71" s="48"/>
      <c r="HY71" s="48"/>
      <c r="HZ71" s="48"/>
      <c r="IA71" s="48"/>
      <c r="IB71" s="48"/>
      <c r="IC71" s="48"/>
      <c r="ID71" s="48"/>
      <c r="IE71" s="48"/>
      <c r="IF71" s="48"/>
      <c r="IG71" s="48"/>
      <c r="IH71" s="48"/>
      <c r="II71" s="48"/>
      <c r="IJ71" s="48"/>
      <c r="IK71" s="48"/>
      <c r="IL71" s="48"/>
      <c r="IM71" s="48"/>
      <c r="IN71" s="48"/>
      <c r="IO71" s="48"/>
      <c r="IP71" s="48"/>
      <c r="IQ71" s="48"/>
      <c r="IR71" s="48"/>
      <c r="IS71" s="48"/>
      <c r="IT71" s="48"/>
      <c r="IU71" s="48"/>
      <c r="IV71" s="48"/>
    </row>
    <row r="72" spans="1:256" ht="15" customHeight="1">
      <c r="A72" s="394"/>
      <c r="B72" s="394"/>
      <c r="C72" s="394"/>
      <c r="D72" s="394"/>
      <c r="E72" s="394"/>
      <c r="F72" s="394"/>
      <c r="G72" s="394"/>
      <c r="H72" s="136"/>
      <c r="I72" s="136"/>
      <c r="J72" s="77"/>
      <c r="K72" s="135"/>
      <c r="L72" s="143"/>
      <c r="M72" s="144"/>
      <c r="N72" s="143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  <c r="FP72" s="48"/>
      <c r="FQ72" s="48"/>
      <c r="FR72" s="48"/>
      <c r="FS72" s="48"/>
      <c r="FT72" s="48"/>
      <c r="FU72" s="48"/>
      <c r="FV72" s="48"/>
      <c r="FW72" s="48"/>
      <c r="FX72" s="48"/>
      <c r="FY72" s="48"/>
      <c r="FZ72" s="48"/>
      <c r="GA72" s="48"/>
      <c r="GB72" s="48"/>
      <c r="GC72" s="48"/>
      <c r="GD72" s="48"/>
      <c r="GE72" s="48"/>
      <c r="GF72" s="48"/>
      <c r="GG72" s="48"/>
      <c r="GH72" s="48"/>
      <c r="GI72" s="48"/>
      <c r="GJ72" s="48"/>
      <c r="GK72" s="48"/>
      <c r="GL72" s="48"/>
      <c r="GM72" s="48"/>
      <c r="GN72" s="48"/>
      <c r="GO72" s="48"/>
      <c r="GP72" s="48"/>
      <c r="GQ72" s="48"/>
      <c r="GR72" s="48"/>
      <c r="GS72" s="48"/>
      <c r="GT72" s="48"/>
      <c r="GU72" s="48"/>
      <c r="GV72" s="48"/>
      <c r="GW72" s="48"/>
      <c r="GX72" s="48"/>
      <c r="GY72" s="48"/>
      <c r="GZ72" s="48"/>
      <c r="HA72" s="48"/>
      <c r="HB72" s="48"/>
      <c r="HC72" s="48"/>
      <c r="HD72" s="48"/>
      <c r="HE72" s="48"/>
      <c r="HF72" s="48"/>
      <c r="HG72" s="48"/>
      <c r="HH72" s="48"/>
      <c r="HI72" s="48"/>
      <c r="HJ72" s="48"/>
      <c r="HK72" s="48"/>
      <c r="HL72" s="48"/>
      <c r="HM72" s="48"/>
      <c r="HN72" s="48"/>
      <c r="HO72" s="48"/>
      <c r="HP72" s="48"/>
      <c r="HQ72" s="48"/>
      <c r="HR72" s="48"/>
      <c r="HS72" s="48"/>
      <c r="HT72" s="48"/>
      <c r="HU72" s="48"/>
      <c r="HV72" s="48"/>
      <c r="HW72" s="48"/>
      <c r="HX72" s="48"/>
      <c r="HY72" s="48"/>
      <c r="HZ72" s="48"/>
      <c r="IA72" s="48"/>
      <c r="IB72" s="48"/>
      <c r="IC72" s="48"/>
      <c r="ID72" s="48"/>
      <c r="IE72" s="48"/>
      <c r="IF72" s="48"/>
      <c r="IG72" s="48"/>
      <c r="IH72" s="48"/>
      <c r="II72" s="48"/>
      <c r="IJ72" s="48"/>
      <c r="IK72" s="48"/>
      <c r="IL72" s="48"/>
      <c r="IM72" s="48"/>
      <c r="IN72" s="48"/>
      <c r="IO72" s="48"/>
      <c r="IP72" s="48"/>
      <c r="IQ72" s="48"/>
      <c r="IR72" s="48"/>
      <c r="IS72" s="48"/>
      <c r="IT72" s="48"/>
      <c r="IU72" s="48"/>
      <c r="IV72" s="48"/>
    </row>
    <row r="73" spans="1:256" ht="20.25" customHeight="1">
      <c r="A73" s="394"/>
      <c r="B73" s="394"/>
      <c r="C73" s="394"/>
      <c r="D73" s="394"/>
      <c r="E73" s="394"/>
      <c r="F73" s="394"/>
      <c r="G73" s="394"/>
      <c r="H73" s="136"/>
      <c r="I73" s="136"/>
      <c r="J73" s="77"/>
      <c r="K73" s="135"/>
      <c r="L73" s="143"/>
      <c r="M73" s="144"/>
      <c r="N73" s="143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  <c r="FP73" s="48"/>
      <c r="FQ73" s="48"/>
      <c r="FR73" s="48"/>
      <c r="FS73" s="48"/>
      <c r="FT73" s="48"/>
      <c r="FU73" s="48"/>
      <c r="FV73" s="48"/>
      <c r="FW73" s="48"/>
      <c r="FX73" s="48"/>
      <c r="FY73" s="48"/>
      <c r="FZ73" s="48"/>
      <c r="GA73" s="48"/>
      <c r="GB73" s="48"/>
      <c r="GC73" s="48"/>
      <c r="GD73" s="48"/>
      <c r="GE73" s="48"/>
      <c r="GF73" s="48"/>
      <c r="GG73" s="48"/>
      <c r="GH73" s="48"/>
      <c r="GI73" s="48"/>
      <c r="GJ73" s="48"/>
      <c r="GK73" s="48"/>
      <c r="GL73" s="48"/>
      <c r="GM73" s="48"/>
      <c r="GN73" s="48"/>
      <c r="GO73" s="48"/>
      <c r="GP73" s="48"/>
      <c r="GQ73" s="48"/>
      <c r="GR73" s="48"/>
      <c r="GS73" s="48"/>
      <c r="GT73" s="48"/>
      <c r="GU73" s="48"/>
      <c r="GV73" s="48"/>
      <c r="GW73" s="48"/>
      <c r="GX73" s="48"/>
      <c r="GY73" s="48"/>
      <c r="GZ73" s="48"/>
      <c r="HA73" s="48"/>
      <c r="HB73" s="48"/>
      <c r="HC73" s="48"/>
      <c r="HD73" s="48"/>
      <c r="HE73" s="48"/>
      <c r="HF73" s="48"/>
      <c r="HG73" s="48"/>
      <c r="HH73" s="48"/>
      <c r="HI73" s="48"/>
      <c r="HJ73" s="48"/>
      <c r="HK73" s="48"/>
      <c r="HL73" s="48"/>
      <c r="HM73" s="48"/>
      <c r="HN73" s="48"/>
      <c r="HO73" s="48"/>
      <c r="HP73" s="48"/>
      <c r="HQ73" s="48"/>
      <c r="HR73" s="48"/>
      <c r="HS73" s="48"/>
      <c r="HT73" s="48"/>
      <c r="HU73" s="48"/>
      <c r="HV73" s="48"/>
      <c r="HW73" s="48"/>
      <c r="HX73" s="48"/>
      <c r="HY73" s="48"/>
      <c r="HZ73" s="48"/>
      <c r="IA73" s="48"/>
      <c r="IB73" s="48"/>
      <c r="IC73" s="48"/>
      <c r="ID73" s="48"/>
      <c r="IE73" s="48"/>
      <c r="IF73" s="48"/>
      <c r="IG73" s="48"/>
      <c r="IH73" s="48"/>
      <c r="II73" s="48"/>
      <c r="IJ73" s="48"/>
      <c r="IK73" s="48"/>
      <c r="IL73" s="48"/>
      <c r="IM73" s="48"/>
      <c r="IN73" s="48"/>
      <c r="IO73" s="48"/>
      <c r="IP73" s="48"/>
      <c r="IQ73" s="48"/>
      <c r="IR73" s="48"/>
      <c r="IS73" s="48"/>
      <c r="IT73" s="48"/>
      <c r="IU73" s="48"/>
      <c r="IV73" s="48"/>
    </row>
    <row r="74" spans="1:256" ht="23.25" customHeight="1">
      <c r="A74" s="394"/>
      <c r="B74" s="394"/>
      <c r="C74" s="394"/>
      <c r="D74" s="394"/>
      <c r="E74" s="394"/>
      <c r="F74" s="394"/>
      <c r="G74" s="394"/>
      <c r="H74" s="136"/>
      <c r="I74" s="136"/>
      <c r="J74" s="77"/>
      <c r="K74" s="135"/>
      <c r="L74" s="143"/>
      <c r="M74" s="144"/>
      <c r="N74" s="143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  <c r="FP74" s="48"/>
      <c r="FQ74" s="48"/>
      <c r="FR74" s="48"/>
      <c r="FS74" s="48"/>
      <c r="FT74" s="48"/>
      <c r="FU74" s="48"/>
      <c r="FV74" s="48"/>
      <c r="FW74" s="48"/>
      <c r="FX74" s="48"/>
      <c r="FY74" s="48"/>
      <c r="FZ74" s="48"/>
      <c r="GA74" s="48"/>
      <c r="GB74" s="48"/>
      <c r="GC74" s="48"/>
      <c r="GD74" s="48"/>
      <c r="GE74" s="48"/>
      <c r="GF74" s="48"/>
      <c r="GG74" s="48"/>
      <c r="GH74" s="48"/>
      <c r="GI74" s="48"/>
      <c r="GJ74" s="48"/>
      <c r="GK74" s="48"/>
      <c r="GL74" s="48"/>
      <c r="GM74" s="48"/>
      <c r="GN74" s="48"/>
      <c r="GO74" s="48"/>
      <c r="GP74" s="48"/>
      <c r="GQ74" s="48"/>
      <c r="GR74" s="48"/>
      <c r="GS74" s="48"/>
      <c r="GT74" s="48"/>
      <c r="GU74" s="48"/>
      <c r="GV74" s="48"/>
      <c r="GW74" s="48"/>
      <c r="GX74" s="48"/>
      <c r="GY74" s="48"/>
      <c r="GZ74" s="48"/>
      <c r="HA74" s="48"/>
      <c r="HB74" s="48"/>
      <c r="HC74" s="48"/>
      <c r="HD74" s="48"/>
      <c r="HE74" s="48"/>
      <c r="HF74" s="48"/>
      <c r="HG74" s="48"/>
      <c r="HH74" s="48"/>
      <c r="HI74" s="48"/>
      <c r="HJ74" s="48"/>
      <c r="HK74" s="48"/>
      <c r="HL74" s="48"/>
      <c r="HM74" s="48"/>
      <c r="HN74" s="48"/>
      <c r="HO74" s="48"/>
      <c r="HP74" s="48"/>
      <c r="HQ74" s="48"/>
      <c r="HR74" s="48"/>
      <c r="HS74" s="48"/>
      <c r="HT74" s="48"/>
      <c r="HU74" s="48"/>
      <c r="HV74" s="48"/>
      <c r="HW74" s="48"/>
      <c r="HX74" s="48"/>
      <c r="HY74" s="48"/>
      <c r="HZ74" s="48"/>
      <c r="IA74" s="48"/>
      <c r="IB74" s="48"/>
      <c r="IC74" s="48"/>
      <c r="ID74" s="48"/>
      <c r="IE74" s="48"/>
      <c r="IF74" s="48"/>
      <c r="IG74" s="48"/>
      <c r="IH74" s="48"/>
      <c r="II74" s="48"/>
      <c r="IJ74" s="48"/>
      <c r="IK74" s="48"/>
      <c r="IL74" s="48"/>
      <c r="IM74" s="48"/>
      <c r="IN74" s="48"/>
      <c r="IO74" s="48"/>
      <c r="IP74" s="48"/>
      <c r="IQ74" s="48"/>
      <c r="IR74" s="48"/>
      <c r="IS74" s="48"/>
      <c r="IT74" s="48"/>
      <c r="IU74" s="48"/>
      <c r="IV74" s="48"/>
    </row>
    <row r="75" spans="1:256" s="145" customFormat="1" ht="33" customHeight="1">
      <c r="A75" s="48"/>
      <c r="B75" s="11"/>
      <c r="C75" s="394"/>
      <c r="D75" s="394"/>
      <c r="E75" s="394"/>
      <c r="F75" s="394"/>
      <c r="G75" s="394"/>
      <c r="H75" s="394"/>
      <c r="I75" s="394"/>
      <c r="J75" s="394"/>
    </row>
    <row r="76" spans="1:256" ht="19.5" customHeight="1">
      <c r="B76" s="11"/>
      <c r="C76" s="453"/>
      <c r="D76" s="453"/>
      <c r="E76" s="453"/>
      <c r="F76" s="453"/>
      <c r="G76" s="394"/>
      <c r="H76" s="394"/>
      <c r="I76" s="394"/>
      <c r="J76" s="65"/>
      <c r="O76" s="67"/>
    </row>
    <row r="77" spans="1:256" ht="24.75" customHeight="1">
      <c r="B77" s="11"/>
      <c r="C77" s="471"/>
      <c r="D77" s="471"/>
      <c r="E77" s="471"/>
      <c r="F77" s="471"/>
      <c r="H77" s="36"/>
      <c r="I77" s="36"/>
      <c r="J77" s="36"/>
      <c r="O77" s="67"/>
    </row>
    <row r="78" spans="1:256" ht="25.5" customHeight="1">
      <c r="A78" s="125"/>
      <c r="G78" s="394"/>
      <c r="H78" s="394"/>
      <c r="I78" s="394"/>
    </row>
    <row r="79" spans="1:256" ht="23.25" customHeight="1">
      <c r="B79" s="126"/>
      <c r="C79" s="126"/>
      <c r="D79" s="127"/>
      <c r="E79" s="127"/>
      <c r="F79" s="128"/>
      <c r="G79" s="36"/>
      <c r="H79" s="36"/>
      <c r="I79" s="36"/>
    </row>
    <row r="80" spans="1:256" ht="23.25" customHeight="1">
      <c r="B80" s="126"/>
      <c r="C80" s="126"/>
      <c r="D80" s="127"/>
      <c r="E80" s="127"/>
      <c r="F80" s="128"/>
      <c r="G80" s="36"/>
      <c r="H80" s="36"/>
      <c r="I80" s="36"/>
    </row>
    <row r="81" spans="1:10" ht="23.25" customHeight="1">
      <c r="D81" s="129"/>
      <c r="E81" s="130"/>
      <c r="F81" s="131"/>
      <c r="I81" s="450"/>
      <c r="J81" s="452"/>
    </row>
    <row r="82" spans="1:10" ht="23.25" customHeight="1">
      <c r="D82" s="66"/>
      <c r="E82" s="134"/>
      <c r="F82" s="131"/>
      <c r="I82" s="68"/>
      <c r="J82" s="68"/>
    </row>
    <row r="83" spans="1:10" ht="23.25" customHeight="1">
      <c r="D83" s="67"/>
      <c r="E83" s="135"/>
      <c r="F83" s="131"/>
    </row>
    <row r="84" spans="1:10">
      <c r="B84" s="299"/>
    </row>
    <row r="85" spans="1:10">
      <c r="A85" s="394"/>
      <c r="B85" s="394"/>
      <c r="C85" s="394"/>
      <c r="D85" s="394"/>
      <c r="E85" s="394"/>
      <c r="F85" s="394"/>
    </row>
    <row r="86" spans="1:10">
      <c r="A86" s="394"/>
      <c r="B86" s="394"/>
      <c r="C86" s="394"/>
      <c r="D86" s="394"/>
      <c r="E86" s="394"/>
      <c r="F86" s="394"/>
    </row>
    <row r="87" spans="1:10">
      <c r="A87" s="472"/>
      <c r="B87" s="472"/>
      <c r="C87" s="472"/>
      <c r="D87" s="472"/>
      <c r="E87" s="472"/>
      <c r="F87" s="472"/>
    </row>
    <row r="88" spans="1:10">
      <c r="A88" s="11"/>
      <c r="C88" s="13"/>
      <c r="E88" s="11"/>
      <c r="F88" s="13"/>
    </row>
    <row r="89" spans="1:10" ht="22.5" customHeight="1">
      <c r="C89" s="13"/>
      <c r="F89" s="13"/>
    </row>
    <row r="90" spans="1:10" ht="22.5" customHeight="1">
      <c r="A90" s="13"/>
      <c r="E90" s="13"/>
    </row>
    <row r="91" spans="1:10" ht="18" customHeight="1"/>
    <row r="92" spans="1:10" ht="19.5" customHeight="1"/>
    <row r="93" spans="1:10" ht="15" customHeight="1"/>
    <row r="94" spans="1:10" ht="13.5" customHeight="1">
      <c r="A94" s="301"/>
      <c r="B94" s="308"/>
    </row>
    <row r="95" spans="1:10">
      <c r="B95" s="299"/>
    </row>
    <row r="96" spans="1:10"/>
    <row r="97" spans="1:9" ht="26.25" customHeight="1">
      <c r="A97" s="465"/>
      <c r="B97" s="465"/>
      <c r="C97" s="465"/>
      <c r="D97" s="465"/>
      <c r="E97" s="465"/>
      <c r="F97" s="465"/>
    </row>
    <row r="98" spans="1:9">
      <c r="A98" s="36"/>
    </row>
    <row r="99" spans="1:9">
      <c r="A99" s="36"/>
    </row>
    <row r="100" spans="1:9">
      <c r="A100" s="36"/>
    </row>
    <row r="101" spans="1:9">
      <c r="B101" s="65"/>
    </row>
    <row r="102" spans="1:9" ht="50.25" customHeight="1">
      <c r="A102" s="45"/>
      <c r="B102" s="65"/>
      <c r="D102" s="394"/>
      <c r="E102" s="394"/>
      <c r="F102" s="394"/>
      <c r="G102" s="394"/>
      <c r="H102" s="394"/>
      <c r="I102" s="394"/>
    </row>
    <row r="103" spans="1:9" ht="25.5" customHeight="1">
      <c r="B103" s="65"/>
      <c r="D103" s="394"/>
      <c r="E103" s="394"/>
      <c r="F103" s="394"/>
      <c r="G103" s="394"/>
      <c r="H103" s="394"/>
      <c r="I103" s="394"/>
    </row>
    <row r="104" spans="1:9" ht="25.5" customHeight="1">
      <c r="B104" s="65"/>
      <c r="C104" s="298"/>
      <c r="D104" s="394"/>
      <c r="E104" s="394"/>
      <c r="F104" s="394"/>
      <c r="H104" s="36"/>
      <c r="I104" s="36"/>
    </row>
    <row r="105" spans="1:9" ht="19.5" customHeight="1">
      <c r="A105" s="125"/>
      <c r="B105" s="65"/>
      <c r="D105" s="65"/>
      <c r="E105" s="65"/>
    </row>
    <row r="106" spans="1:9" ht="18" customHeight="1"/>
    <row r="107" spans="1:9"/>
    <row r="108" spans="1:9"/>
    <row r="109" spans="1:9">
      <c r="B109" s="65"/>
      <c r="C109" s="309"/>
      <c r="D109" s="309"/>
      <c r="E109" s="309"/>
    </row>
    <row r="110" spans="1:9">
      <c r="B110" s="65"/>
      <c r="C110" s="309"/>
      <c r="D110" s="309"/>
      <c r="E110" s="309"/>
    </row>
    <row r="111" spans="1:9">
      <c r="B111" s="65"/>
    </row>
    <row r="112" spans="1:9">
      <c r="B112" s="65"/>
    </row>
    <row r="113" spans="1:9" ht="25.5" customHeight="1">
      <c r="A113" s="45"/>
      <c r="B113" s="65"/>
      <c r="D113" s="394"/>
      <c r="E113" s="394"/>
      <c r="F113" s="394"/>
      <c r="G113" s="394"/>
      <c r="H113" s="394"/>
      <c r="I113" s="394"/>
    </row>
    <row r="114" spans="1:9" ht="25.5" customHeight="1">
      <c r="B114" s="65"/>
      <c r="D114" s="394"/>
      <c r="E114" s="394"/>
      <c r="F114" s="394"/>
      <c r="G114" s="394"/>
      <c r="H114" s="394"/>
      <c r="I114" s="394"/>
    </row>
    <row r="115" spans="1:9" ht="25.5" customHeight="1">
      <c r="B115" s="65"/>
      <c r="C115" s="298"/>
      <c r="D115" s="394"/>
      <c r="E115" s="394"/>
      <c r="F115" s="394"/>
      <c r="H115" s="36"/>
      <c r="I115" s="36"/>
    </row>
    <row r="116" spans="1:9" ht="25.5" customHeight="1">
      <c r="B116" s="65"/>
      <c r="C116" s="298"/>
      <c r="D116" s="65"/>
      <c r="E116" s="65"/>
      <c r="F116" s="65"/>
      <c r="H116" s="36"/>
      <c r="I116" s="36"/>
    </row>
    <row r="117" spans="1:9"/>
    <row r="118" spans="1:9"/>
    <row r="119" spans="1:9"/>
    <row r="120" spans="1:9"/>
    <row r="121" spans="1:9"/>
    <row r="122" spans="1:9"/>
    <row r="123" spans="1:9"/>
    <row r="124" spans="1:9"/>
    <row r="125" spans="1:9"/>
    <row r="126" spans="1:9"/>
    <row r="127" spans="1:9"/>
    <row r="128" spans="1:9"/>
    <row r="129"/>
    <row r="130"/>
    <row r="131"/>
    <row r="132"/>
    <row r="133" ht="21.75" hidden="1" customHeight="1"/>
    <row r="134" ht="21.75" hidden="1" customHeight="1"/>
    <row r="135" ht="21.75" hidden="1" customHeight="1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</sheetData>
  <mergeCells count="59">
    <mergeCell ref="C38:F38"/>
    <mergeCell ref="G38:I38"/>
    <mergeCell ref="A39:B39"/>
    <mergeCell ref="C39:H39"/>
    <mergeCell ref="C41:F41"/>
    <mergeCell ref="G41:J41"/>
    <mergeCell ref="A31:G31"/>
    <mergeCell ref="A33:G33"/>
    <mergeCell ref="A34:G34"/>
    <mergeCell ref="A35:G35"/>
    <mergeCell ref="C37:F37"/>
    <mergeCell ref="G37:J37"/>
    <mergeCell ref="C26:D26"/>
    <mergeCell ref="C76:F76"/>
    <mergeCell ref="G76:I76"/>
    <mergeCell ref="C77:F77"/>
    <mergeCell ref="A70:G70"/>
    <mergeCell ref="A72:G72"/>
    <mergeCell ref="A73:G73"/>
    <mergeCell ref="A74:G74"/>
    <mergeCell ref="C75:F75"/>
    <mergeCell ref="G75:J75"/>
    <mergeCell ref="C27:F27"/>
    <mergeCell ref="D60:F60"/>
    <mergeCell ref="G60:I60"/>
    <mergeCell ref="D61:F61"/>
    <mergeCell ref="G61:I61"/>
    <mergeCell ref="D62:F62"/>
    <mergeCell ref="A2:F2"/>
    <mergeCell ref="A11:A12"/>
    <mergeCell ref="B11:B12"/>
    <mergeCell ref="C11:C12"/>
    <mergeCell ref="D11:D12"/>
    <mergeCell ref="E11:E12"/>
    <mergeCell ref="F11:F12"/>
    <mergeCell ref="D115:F115"/>
    <mergeCell ref="G78:I78"/>
    <mergeCell ref="D113:F113"/>
    <mergeCell ref="A97:F97"/>
    <mergeCell ref="D102:F102"/>
    <mergeCell ref="G113:I113"/>
    <mergeCell ref="G102:I102"/>
    <mergeCell ref="D103:F103"/>
    <mergeCell ref="G103:I103"/>
    <mergeCell ref="D104:F104"/>
    <mergeCell ref="I81:J81"/>
    <mergeCell ref="A86:F86"/>
    <mergeCell ref="A87:F87"/>
    <mergeCell ref="A85:F85"/>
    <mergeCell ref="C42:F42"/>
    <mergeCell ref="G42:I42"/>
    <mergeCell ref="A43:B43"/>
    <mergeCell ref="C43:H43"/>
    <mergeCell ref="D114:F114"/>
    <mergeCell ref="G114:I114"/>
    <mergeCell ref="G45:I45"/>
    <mergeCell ref="G46:I46"/>
    <mergeCell ref="G52:I52"/>
    <mergeCell ref="G53:I53"/>
  </mergeCells>
  <printOptions horizontalCentered="1"/>
  <pageMargins left="0.15748031496062992" right="0.15748031496062992" top="0.31496062992125984" bottom="0.27559055118110237" header="0.19685039370078741" footer="0.15748031496062992"/>
  <pageSetup paperSize="9" orientation="portrait" r:id="rId1"/>
  <headerFooter alignWithMargins="0">
    <oddHeader>&amp;R&amp;"Cordia New,Regular"แบบ ปร.5 (ข)   แผ่นที่&amp;P/&amp;N</oddHeader>
  </headerFooter>
  <rowBreaks count="1" manualBreakCount="1">
    <brk id="59" max="5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10"/>
    <pageSetUpPr fitToPage="1"/>
  </sheetPr>
  <dimension ref="A1:JF122"/>
  <sheetViews>
    <sheetView showGridLines="0" topLeftCell="A4" zoomScale="110" zoomScaleNormal="110" zoomScaleSheetLayoutView="100" workbookViewId="0">
      <selection activeCell="D12" sqref="D12"/>
    </sheetView>
  </sheetViews>
  <sheetFormatPr defaultColWidth="9.33203125" defaultRowHeight="21.75" zeroHeight="1"/>
  <cols>
    <col min="1" max="1" width="8.83203125" style="1" customWidth="1"/>
    <col min="2" max="2" width="52.1640625" style="1" customWidth="1"/>
    <col min="3" max="3" width="22.33203125" style="1" customWidth="1"/>
    <col min="4" max="4" width="37.1640625" style="1" customWidth="1"/>
    <col min="5" max="5" width="1.33203125" style="1" hidden="1" customWidth="1"/>
    <col min="6" max="6" width="24.1640625" style="1" hidden="1" customWidth="1"/>
    <col min="7" max="7" width="1.5" style="198" hidden="1" customWidth="1"/>
    <col min="8" max="9" width="19.1640625" style="1" hidden="1" customWidth="1"/>
    <col min="10" max="10" width="1.83203125" style="1" hidden="1" customWidth="1"/>
    <col min="11" max="11" width="21.83203125" style="1" hidden="1" customWidth="1"/>
    <col min="12" max="12" width="18.6640625" style="1" hidden="1" customWidth="1"/>
    <col min="13" max="14" width="12.6640625" style="1" hidden="1" customWidth="1"/>
    <col min="15" max="15" width="0.1640625" style="1" hidden="1" customWidth="1"/>
    <col min="16" max="16" width="18.1640625" style="1" customWidth="1"/>
    <col min="17" max="17" width="23.5" style="1" customWidth="1"/>
    <col min="18" max="19" width="12.6640625" style="1" customWidth="1"/>
    <col min="20" max="20" width="16.1640625" style="1" customWidth="1"/>
    <col min="21" max="21" width="12.6640625" style="1" customWidth="1"/>
    <col min="22" max="22" width="20.1640625" style="1" customWidth="1"/>
    <col min="23" max="23" width="20.33203125" style="1" customWidth="1"/>
    <col min="24" max="24" width="21.6640625" style="1" customWidth="1"/>
    <col min="25" max="25" width="22" style="1" customWidth="1"/>
    <col min="26" max="28" width="12.6640625" style="1" customWidth="1"/>
    <col min="29" max="16384" width="9.33203125" style="1"/>
  </cols>
  <sheetData>
    <row r="1" spans="1:28" s="9" customFormat="1" ht="21" customHeight="1">
      <c r="A1" s="43"/>
      <c r="B1" s="43"/>
      <c r="C1" s="43"/>
      <c r="D1" s="43"/>
      <c r="E1" s="43"/>
      <c r="F1" s="43"/>
      <c r="G1" s="201"/>
      <c r="H1" s="43"/>
      <c r="I1" s="43"/>
      <c r="J1" s="43"/>
      <c r="K1" s="15"/>
      <c r="L1" s="15"/>
      <c r="M1" s="15"/>
      <c r="N1" s="81"/>
      <c r="O1" s="81"/>
      <c r="P1" s="15"/>
      <c r="Q1" s="15"/>
      <c r="R1" s="15"/>
    </row>
    <row r="2" spans="1:28" ht="27.75" customHeight="1">
      <c r="A2" s="484" t="s">
        <v>58</v>
      </c>
      <c r="B2" s="484"/>
      <c r="C2" s="484"/>
      <c r="D2" s="484"/>
      <c r="E2" s="167"/>
      <c r="F2" s="167"/>
      <c r="G2" s="202"/>
      <c r="H2" s="167"/>
      <c r="I2" s="167"/>
      <c r="J2" s="167"/>
      <c r="K2" s="15"/>
      <c r="L2" s="15"/>
      <c r="M2" s="15"/>
      <c r="N2" s="81"/>
      <c r="O2" s="81"/>
      <c r="P2" s="15"/>
      <c r="Q2" s="15"/>
      <c r="R2" s="15"/>
    </row>
    <row r="3" spans="1:28" ht="28.5" customHeight="1">
      <c r="A3" s="391" t="str">
        <f>'ปร.5(ก)'!A4</f>
        <v>ชื่อโครงการ/งานก่อสร้าง โรงงานปรับปรุงสภาพเมล็ดพันธุ์ พร้อมลานตาก ศูนย์ขยายพันธุ์พืชที่ 10 จังหวัดอุดรธานี ตำบลเมืองเพีย อำเภอกุดจับ จังหวัดอุดรธานี</v>
      </c>
      <c r="B3" s="29"/>
      <c r="C3" s="29"/>
      <c r="D3" s="29"/>
      <c r="E3" s="177"/>
      <c r="F3" s="177"/>
      <c r="G3" s="194"/>
      <c r="H3" s="177"/>
      <c r="I3" s="177"/>
      <c r="J3" s="177"/>
      <c r="K3" s="15"/>
      <c r="L3" s="15"/>
      <c r="M3" s="15"/>
      <c r="N3" s="81"/>
      <c r="O3" s="81"/>
      <c r="P3" s="15"/>
      <c r="Q3" s="15"/>
      <c r="R3" s="15"/>
    </row>
    <row r="4" spans="1:28">
      <c r="A4" s="30" t="str">
        <f>'ปร.5(ก)'!A5</f>
        <v>สถานที่ก่อสร้าง ศูนย์ขยายพันธุ์พืชที่ 10 จังหวัดอุดรธานี ตำบลเมืองเพีย อำเภอกุดจับ จังหวัดอุดรธานี</v>
      </c>
      <c r="B4" s="31"/>
      <c r="C4" s="31"/>
      <c r="D4" s="31"/>
      <c r="E4" s="177"/>
      <c r="F4" s="177"/>
      <c r="G4" s="194"/>
      <c r="H4" s="177"/>
      <c r="I4" s="177"/>
      <c r="J4" s="177"/>
      <c r="K4" s="15"/>
      <c r="L4" s="15"/>
      <c r="M4" s="15"/>
      <c r="N4" s="81"/>
      <c r="O4" s="81"/>
      <c r="P4" s="15"/>
      <c r="Q4" s="15"/>
      <c r="R4" s="15"/>
    </row>
    <row r="5" spans="1:28">
      <c r="A5" s="31" t="str">
        <f>'ปร.5(ก)'!A6</f>
        <v>แบบเลขที่ 26/68</v>
      </c>
      <c r="B5" s="31"/>
      <c r="C5" s="31"/>
      <c r="D5" s="31"/>
      <c r="E5" s="177"/>
      <c r="F5" s="177"/>
      <c r="G5" s="194"/>
      <c r="H5" s="177"/>
      <c r="I5" s="177"/>
      <c r="J5" s="177"/>
      <c r="K5" s="15"/>
      <c r="L5" s="15"/>
      <c r="M5" s="15"/>
      <c r="N5" s="81"/>
      <c r="O5" s="81"/>
      <c r="P5" s="15"/>
      <c r="Q5" s="15"/>
      <c r="R5" s="15"/>
      <c r="T5" s="15"/>
      <c r="U5" s="15"/>
      <c r="V5" s="15"/>
      <c r="W5" s="15"/>
      <c r="X5" s="15"/>
      <c r="Y5" s="15"/>
      <c r="Z5" s="15"/>
      <c r="AA5" s="15"/>
    </row>
    <row r="6" spans="1:28">
      <c r="A6" s="31" t="str">
        <f>'ปร.5(ก)'!A7</f>
        <v>หน่วยงานเจ้าของโครงการ/งานก่อสร้าง ศูนย์ขยายพันธุ์พืชที่ 10 จังหวัดอุดรธานี   กรมส่งเสริมการเกษตร  กระทรวงเกษตรและสหกรณ์</v>
      </c>
      <c r="B6" s="31"/>
      <c r="C6" s="31"/>
      <c r="D6" s="31"/>
      <c r="E6" s="177"/>
      <c r="F6" s="177"/>
      <c r="G6" s="194"/>
      <c r="H6" s="177"/>
      <c r="I6" s="177"/>
      <c r="J6" s="177"/>
      <c r="K6" s="15"/>
      <c r="L6" s="15"/>
      <c r="M6" s="15"/>
      <c r="N6" s="81"/>
      <c r="O6" s="81"/>
      <c r="P6" s="15"/>
      <c r="Q6" s="15"/>
      <c r="R6" s="15"/>
      <c r="T6" s="15"/>
      <c r="U6" s="15"/>
      <c r="V6" s="15"/>
      <c r="W6" s="15"/>
      <c r="X6" s="15"/>
      <c r="Y6" s="15"/>
      <c r="Z6" s="15"/>
      <c r="AA6" s="15"/>
    </row>
    <row r="7" spans="1:28">
      <c r="A7" s="31" t="s">
        <v>110</v>
      </c>
      <c r="B7" s="31"/>
      <c r="C7" s="31"/>
      <c r="D7" s="31"/>
      <c r="E7" s="177"/>
      <c r="F7" s="177"/>
      <c r="G7" s="194"/>
      <c r="H7" s="177"/>
      <c r="I7" s="177"/>
      <c r="J7" s="177"/>
      <c r="K7" s="15"/>
      <c r="L7" s="15"/>
      <c r="M7" s="15"/>
      <c r="N7" s="81"/>
      <c r="O7" s="81"/>
      <c r="P7" s="15"/>
      <c r="Q7" s="15"/>
      <c r="R7" s="15"/>
      <c r="T7" s="15"/>
      <c r="U7" s="15"/>
      <c r="V7" s="15"/>
      <c r="W7" s="15"/>
      <c r="X7" s="15"/>
      <c r="Y7" s="15"/>
      <c r="Z7" s="15"/>
      <c r="AA7" s="15"/>
    </row>
    <row r="8" spans="1:28">
      <c r="A8" s="31" t="str">
        <f>'ปร.5(ก)'!A9</f>
        <v>เสนอราคาโดย  ..............................................</v>
      </c>
      <c r="B8" s="31"/>
      <c r="C8" s="31" t="str">
        <f>ปร.4!E7</f>
        <v>เมื่อวันที่..........................................</v>
      </c>
      <c r="D8" s="31"/>
      <c r="E8" s="177"/>
      <c r="F8" s="177"/>
      <c r="G8" s="194"/>
      <c r="H8" s="177"/>
      <c r="I8" s="177"/>
      <c r="J8" s="177"/>
      <c r="K8" s="15"/>
      <c r="L8" s="15"/>
      <c r="M8" s="15"/>
      <c r="N8" s="81"/>
      <c r="O8" s="81"/>
      <c r="P8" s="15"/>
      <c r="Q8" s="15"/>
      <c r="R8" s="15"/>
      <c r="T8" s="15"/>
      <c r="U8" s="15"/>
      <c r="V8" s="15"/>
      <c r="W8" s="15"/>
      <c r="X8" s="15"/>
      <c r="Y8" s="15"/>
      <c r="Z8" s="15"/>
      <c r="AA8" s="15"/>
    </row>
    <row r="9" spans="1:28" ht="26.25" customHeight="1" thickBot="1">
      <c r="A9" s="14"/>
      <c r="B9" s="14"/>
      <c r="C9" s="14"/>
      <c r="D9" s="49" t="s">
        <v>53</v>
      </c>
      <c r="E9" s="49"/>
      <c r="F9" s="172"/>
      <c r="G9" s="195"/>
      <c r="H9" s="180"/>
      <c r="I9" s="172"/>
      <c r="J9" s="172"/>
      <c r="K9" s="15"/>
      <c r="L9" s="15"/>
      <c r="M9" s="15"/>
      <c r="N9" s="81"/>
      <c r="O9" s="81"/>
      <c r="P9" s="15"/>
      <c r="Q9" s="15"/>
      <c r="R9" s="15"/>
      <c r="T9" s="15"/>
      <c r="U9" s="15"/>
      <c r="V9" s="15"/>
      <c r="W9" s="15"/>
      <c r="X9" s="15"/>
      <c r="Y9" s="15"/>
      <c r="Z9" s="15"/>
      <c r="AA9" s="15"/>
    </row>
    <row r="10" spans="1:28" ht="22.5" thickTop="1">
      <c r="A10" s="486" t="s">
        <v>39</v>
      </c>
      <c r="B10" s="486" t="s">
        <v>40</v>
      </c>
      <c r="C10" s="486" t="s">
        <v>15</v>
      </c>
      <c r="D10" s="486" t="s">
        <v>20</v>
      </c>
      <c r="E10" s="181"/>
      <c r="F10" s="181"/>
      <c r="G10" s="196"/>
      <c r="H10" s="181"/>
      <c r="I10" s="181"/>
      <c r="J10" s="181"/>
      <c r="K10" s="15"/>
      <c r="L10" s="15"/>
      <c r="M10" s="15"/>
      <c r="N10" s="81"/>
      <c r="O10" s="81"/>
      <c r="P10" s="15"/>
      <c r="Q10" s="15"/>
      <c r="R10" s="15"/>
      <c r="S10" s="15"/>
      <c r="T10" s="482"/>
      <c r="U10" s="482"/>
      <c r="V10" s="480"/>
      <c r="W10" s="480"/>
      <c r="X10" s="478"/>
      <c r="Y10" s="480"/>
      <c r="Z10" s="15"/>
      <c r="AA10" s="15"/>
      <c r="AB10" s="15"/>
    </row>
    <row r="11" spans="1:28" ht="22.5" thickBot="1">
      <c r="A11" s="487"/>
      <c r="B11" s="487"/>
      <c r="C11" s="488"/>
      <c r="D11" s="487"/>
      <c r="E11" s="176"/>
      <c r="F11" s="188" t="s">
        <v>339</v>
      </c>
      <c r="G11" s="203"/>
      <c r="H11" s="496" t="s">
        <v>338</v>
      </c>
      <c r="I11" s="496"/>
      <c r="J11" s="176"/>
      <c r="K11" s="15"/>
      <c r="L11" s="15"/>
      <c r="M11" s="15"/>
      <c r="N11" s="81"/>
      <c r="O11" s="81"/>
      <c r="P11" s="15"/>
      <c r="Q11" s="15"/>
      <c r="R11" s="15"/>
      <c r="S11" s="15"/>
      <c r="T11" s="481"/>
      <c r="U11" s="481"/>
      <c r="V11" s="481"/>
      <c r="W11" s="481"/>
      <c r="X11" s="479"/>
      <c r="Y11" s="481"/>
      <c r="Z11" s="15"/>
      <c r="AA11" s="15"/>
      <c r="AB11" s="15"/>
    </row>
    <row r="12" spans="1:28" ht="22.5" thickTop="1">
      <c r="A12" s="15">
        <v>1</v>
      </c>
      <c r="B12" s="169" t="str">
        <f>'ปร.5(ก)'!B13</f>
        <v>งานก่อสร้าง โรงงานปรับปรุงสภาพเมล็ดพันธุ์</v>
      </c>
      <c r="C12" s="81">
        <f>'ปร.5(ก)'!F13</f>
        <v>0</v>
      </c>
      <c r="D12" s="15"/>
      <c r="E12" s="173"/>
      <c r="F12" s="494">
        <f>C12+C13</f>
        <v>0</v>
      </c>
      <c r="G12" s="197"/>
      <c r="H12" s="213">
        <v>10085970.71845923</v>
      </c>
      <c r="I12" s="492">
        <v>14370857.6108592</v>
      </c>
      <c r="J12" s="186"/>
      <c r="K12" s="15"/>
      <c r="L12" s="81"/>
      <c r="M12" s="81"/>
      <c r="N12" s="162"/>
      <c r="O12" s="81"/>
      <c r="P12" s="81"/>
      <c r="Q12" s="15"/>
      <c r="R12" s="15"/>
      <c r="S12" s="15"/>
      <c r="T12" s="81"/>
      <c r="U12" s="162"/>
      <c r="V12" s="81"/>
      <c r="W12" s="81"/>
      <c r="X12" s="15"/>
      <c r="Y12" s="15"/>
      <c r="Z12" s="15"/>
      <c r="AA12" s="15"/>
      <c r="AB12" s="15"/>
    </row>
    <row r="13" spans="1:28" ht="43.5">
      <c r="A13" s="168">
        <v>2</v>
      </c>
      <c r="B13" s="170" t="str">
        <f>'ปร.5(ก)'!B14</f>
        <v>งานก่อสร้าง ลานตากคอนกรีตเสริมเหล็ก หนา 0.20 ม.
พื้นที่ไม่น้อยกว่า 5,000 ตร.ม.</v>
      </c>
      <c r="C13" s="164">
        <f>'ปร.5(ก)'!F14</f>
        <v>0</v>
      </c>
      <c r="D13" s="164"/>
      <c r="E13" s="178"/>
      <c r="F13" s="495"/>
      <c r="G13" s="197"/>
      <c r="H13" s="214">
        <v>4284886.8924000002</v>
      </c>
      <c r="I13" s="493"/>
      <c r="J13" s="186"/>
      <c r="K13" s="15"/>
      <c r="L13" s="81"/>
      <c r="M13" s="81"/>
      <c r="N13" s="162"/>
      <c r="O13" s="81"/>
      <c r="P13" s="81"/>
      <c r="Q13" s="15"/>
      <c r="R13" s="15"/>
      <c r="S13" s="15"/>
      <c r="T13" s="81"/>
      <c r="U13" s="162"/>
      <c r="V13" s="81"/>
      <c r="W13" s="81"/>
      <c r="X13" s="15"/>
      <c r="Y13" s="15"/>
      <c r="Z13" s="15"/>
      <c r="AA13" s="15"/>
      <c r="AB13" s="15"/>
    </row>
    <row r="14" spans="1:28">
      <c r="A14" s="15">
        <v>3</v>
      </c>
      <c r="B14" s="169" t="str">
        <f>รายละเอียดค่าใช้จ่ายพิเศษ!B25</f>
        <v>หมวดงานค่าใช้จ่ายพิเศษตามข้อกำหนด</v>
      </c>
      <c r="C14" s="81">
        <f>รายละเอียดค่าใช้จ่ายพิเศษ!H29</f>
        <v>0</v>
      </c>
      <c r="D14" s="15"/>
      <c r="E14" s="182"/>
      <c r="F14" s="189">
        <f>C14</f>
        <v>0</v>
      </c>
      <c r="G14" s="204"/>
      <c r="H14" s="215">
        <v>14435626.800000001</v>
      </c>
      <c r="I14" s="215">
        <v>14435626.800000001</v>
      </c>
      <c r="J14" s="179"/>
      <c r="K14" s="15"/>
      <c r="L14" s="81"/>
      <c r="M14" s="81"/>
      <c r="N14" s="162"/>
      <c r="O14" s="81"/>
      <c r="P14" s="81"/>
      <c r="Q14" s="15"/>
      <c r="R14" s="15"/>
      <c r="S14" s="15"/>
      <c r="T14" s="81"/>
      <c r="U14" s="162"/>
      <c r="V14" s="81"/>
      <c r="W14" s="81"/>
      <c r="X14" s="15"/>
      <c r="Y14" s="15"/>
      <c r="Z14" s="15"/>
      <c r="AA14" s="15"/>
      <c r="AB14" s="15"/>
    </row>
    <row r="15" spans="1:28">
      <c r="A15" s="15">
        <v>4</v>
      </c>
      <c r="B15" s="169" t="str">
        <f>'ปร.5(ข)'!B13</f>
        <v>ครุภัณฑ์ประกอบโรงงานปรับปรุงสภาพเมล็ดพันธุ์</v>
      </c>
      <c r="C15" s="81">
        <f>'ปร.5(ข)'!E26</f>
        <v>0</v>
      </c>
      <c r="D15" s="15"/>
      <c r="E15" s="182"/>
      <c r="F15" s="189">
        <f>C15</f>
        <v>0</v>
      </c>
      <c r="G15" s="204"/>
      <c r="H15" s="215">
        <v>14435626.800000001</v>
      </c>
      <c r="I15" s="215">
        <v>14435626.800000001</v>
      </c>
      <c r="J15" s="179"/>
      <c r="K15" s="15"/>
      <c r="L15" s="81"/>
      <c r="M15" s="81"/>
      <c r="N15" s="162"/>
      <c r="O15" s="81"/>
      <c r="P15" s="81"/>
      <c r="Q15" s="15"/>
      <c r="R15" s="15"/>
      <c r="S15" s="15"/>
      <c r="T15" s="81"/>
      <c r="U15" s="162"/>
      <c r="V15" s="81"/>
      <c r="W15" s="81"/>
      <c r="X15" s="15"/>
      <c r="Y15" s="15"/>
      <c r="Z15" s="15"/>
      <c r="AA15" s="15"/>
      <c r="AB15" s="15"/>
    </row>
    <row r="16" spans="1:28">
      <c r="A16" s="15"/>
      <c r="B16" s="152"/>
      <c r="C16" s="81"/>
      <c r="D16" s="15"/>
      <c r="E16" s="23"/>
      <c r="F16" s="190"/>
      <c r="G16" s="205"/>
      <c r="H16" s="216"/>
      <c r="I16" s="216"/>
      <c r="J16" s="173"/>
      <c r="K16" s="15"/>
      <c r="L16" s="81"/>
      <c r="M16" s="81"/>
      <c r="N16" s="162"/>
      <c r="O16" s="81"/>
      <c r="P16" s="81"/>
      <c r="Q16" s="15"/>
      <c r="R16" s="15"/>
      <c r="S16" s="15"/>
      <c r="T16" s="81"/>
      <c r="U16" s="162"/>
      <c r="V16" s="81"/>
      <c r="W16" s="81"/>
      <c r="X16" s="15"/>
      <c r="Y16" s="15"/>
      <c r="Z16" s="15"/>
      <c r="AA16" s="15"/>
      <c r="AB16" s="15"/>
    </row>
    <row r="17" spans="1:266" ht="22.5" thickBot="1">
      <c r="A17" s="15"/>
      <c r="B17" s="15"/>
      <c r="C17" s="81"/>
      <c r="D17" s="37"/>
      <c r="E17" s="23"/>
      <c r="F17" s="191"/>
      <c r="G17" s="205"/>
      <c r="H17" s="217"/>
      <c r="I17" s="217"/>
      <c r="J17" s="173"/>
      <c r="K17" s="15"/>
      <c r="L17" s="15"/>
      <c r="M17" s="148"/>
      <c r="N17" s="163"/>
      <c r="O17" s="81"/>
      <c r="P17" s="81"/>
      <c r="Q17" s="15"/>
      <c r="R17" s="15"/>
      <c r="S17" s="15"/>
      <c r="T17" s="15"/>
      <c r="U17" s="162"/>
      <c r="V17" s="81"/>
      <c r="W17" s="81"/>
      <c r="X17" s="15"/>
      <c r="Y17" s="15"/>
      <c r="Z17" s="15"/>
      <c r="AA17" s="15"/>
      <c r="AB17" s="15"/>
    </row>
    <row r="18" spans="1:266" ht="27.75" customHeight="1" thickTop="1">
      <c r="A18" s="489" t="s">
        <v>0</v>
      </c>
      <c r="B18" s="50" t="s">
        <v>93</v>
      </c>
      <c r="C18" s="156">
        <f>SUM(C12:C17)</f>
        <v>0</v>
      </c>
      <c r="D18" s="171"/>
      <c r="E18" s="183"/>
      <c r="F18" s="192">
        <f>SUM(F12:F16)</f>
        <v>0</v>
      </c>
      <c r="G18" s="206"/>
      <c r="H18" s="218">
        <v>28806484.410859201</v>
      </c>
      <c r="I18" s="218">
        <f>SUM(I12:I14)</f>
        <v>28806484.410859201</v>
      </c>
      <c r="J18" s="174"/>
      <c r="K18" s="15"/>
      <c r="L18" s="15"/>
      <c r="M18" s="148"/>
      <c r="N18" s="81"/>
      <c r="O18" s="81"/>
      <c r="P18" s="15"/>
      <c r="Q18" s="81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</row>
    <row r="19" spans="1:266" ht="26.25" customHeight="1" thickBot="1">
      <c r="A19" s="490"/>
      <c r="B19" s="47" t="s">
        <v>363</v>
      </c>
      <c r="C19" s="187">
        <f>ROUNDDOWN(C18,3)</f>
        <v>0</v>
      </c>
      <c r="D19" s="157"/>
      <c r="E19" s="185"/>
      <c r="F19" s="193">
        <f>ROUNDDOWN(F18,-2)</f>
        <v>0</v>
      </c>
      <c r="G19" s="206"/>
      <c r="H19" s="219">
        <v>28806400</v>
      </c>
      <c r="I19" s="219">
        <f>ROUNDDOWN(I18,-2)</f>
        <v>28806400</v>
      </c>
      <c r="J19" s="175"/>
      <c r="K19" s="15" t="s">
        <v>46</v>
      </c>
      <c r="L19" s="15"/>
      <c r="M19" s="148"/>
      <c r="N19" s="81"/>
      <c r="O19" s="81"/>
      <c r="P19" s="162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</row>
    <row r="20" spans="1:266" ht="17.25" customHeight="1" thickTop="1">
      <c r="A20" s="490"/>
      <c r="D20" s="46"/>
      <c r="K20" s="15"/>
      <c r="L20" s="15"/>
      <c r="M20" s="15"/>
      <c r="N20" s="81"/>
      <c r="O20" s="81"/>
      <c r="P20" s="15"/>
      <c r="Q20" s="388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</row>
    <row r="21" spans="1:266" ht="33" customHeight="1" thickBot="1">
      <c r="A21" s="491"/>
      <c r="B21" s="497" t="str">
        <f>"                      ตัวอักษร                                    "&amp;L21</f>
        <v xml:space="preserve">                      ตัวอักษร                                    ศูนย์บาทถ้วน</v>
      </c>
      <c r="C21" s="498"/>
      <c r="D21" s="499"/>
      <c r="E21" s="184"/>
      <c r="F21" s="184"/>
      <c r="G21" s="199"/>
      <c r="H21" s="184"/>
      <c r="I21" s="184"/>
      <c r="J21" s="184"/>
      <c r="K21" s="15"/>
      <c r="L21" s="15" t="str">
        <f>BAHTTEXT(C19)</f>
        <v>ศูนย์บาทถ้วน</v>
      </c>
      <c r="M21" s="81"/>
      <c r="N21" s="81"/>
      <c r="O21" s="81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</row>
    <row r="22" spans="1:266" ht="15.75" customHeight="1" thickTop="1">
      <c r="A22" s="24"/>
      <c r="B22" s="25"/>
      <c r="C22" s="23"/>
      <c r="D22" s="23"/>
      <c r="E22" s="23"/>
      <c r="F22" s="23"/>
      <c r="G22" s="194"/>
      <c r="H22" s="23"/>
      <c r="I22" s="23"/>
      <c r="J22" s="23"/>
      <c r="K22" s="15"/>
      <c r="L22" s="15"/>
      <c r="M22" s="15"/>
      <c r="N22" s="81"/>
      <c r="O22" s="81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</row>
    <row r="23" spans="1:266" s="79" customFormat="1" ht="21.75" customHeight="1">
      <c r="A23" s="456"/>
      <c r="B23" s="456"/>
      <c r="C23" s="456"/>
      <c r="D23" s="456"/>
      <c r="E23" s="150"/>
      <c r="F23" s="150"/>
      <c r="G23" s="324"/>
      <c r="H23" s="325"/>
      <c r="I23" s="325"/>
      <c r="J23" s="326"/>
      <c r="K23" s="15"/>
      <c r="L23" s="15"/>
      <c r="M23" s="148"/>
      <c r="N23" s="81"/>
      <c r="O23" s="81"/>
      <c r="P23" s="15"/>
      <c r="Q23" s="327"/>
      <c r="R23" s="327"/>
      <c r="S23" s="327"/>
      <c r="T23" s="327"/>
      <c r="U23" s="327"/>
      <c r="V23" s="327"/>
      <c r="W23" s="327"/>
      <c r="X23" s="327"/>
      <c r="Y23" s="327"/>
      <c r="Z23" s="327"/>
      <c r="AA23" s="327"/>
      <c r="AB23" s="327"/>
      <c r="AC23" s="327"/>
      <c r="AD23" s="327"/>
      <c r="AE23" s="327"/>
      <c r="AF23" s="327"/>
      <c r="AG23" s="327"/>
      <c r="AH23" s="327"/>
      <c r="AI23" s="327"/>
      <c r="AJ23" s="327"/>
      <c r="AK23" s="327"/>
      <c r="AL23" s="327"/>
      <c r="AM23" s="327"/>
      <c r="AN23" s="327"/>
      <c r="AO23" s="327"/>
      <c r="AP23" s="327"/>
      <c r="AQ23" s="327"/>
      <c r="AR23" s="327"/>
      <c r="AS23" s="327"/>
      <c r="AT23" s="327"/>
      <c r="AU23" s="327"/>
      <c r="AV23" s="327"/>
      <c r="AW23" s="327"/>
      <c r="AX23" s="327"/>
      <c r="AY23" s="327"/>
      <c r="AZ23" s="327"/>
      <c r="BA23" s="327"/>
      <c r="BB23" s="327"/>
      <c r="BC23" s="327"/>
      <c r="BD23" s="327"/>
      <c r="BE23" s="327"/>
      <c r="BF23" s="327"/>
      <c r="BG23" s="327"/>
      <c r="BH23" s="327"/>
      <c r="BI23" s="327"/>
      <c r="BJ23" s="327"/>
      <c r="BK23" s="327"/>
      <c r="BL23" s="327"/>
      <c r="BM23" s="327"/>
      <c r="BN23" s="327"/>
      <c r="BO23" s="327"/>
      <c r="BP23" s="327"/>
      <c r="BQ23" s="327"/>
      <c r="BR23" s="327"/>
      <c r="BS23" s="327"/>
      <c r="BT23" s="327"/>
      <c r="BU23" s="327"/>
      <c r="BV23" s="327"/>
      <c r="BW23" s="327"/>
      <c r="BX23" s="327"/>
      <c r="BY23" s="327"/>
      <c r="BZ23" s="327"/>
      <c r="CA23" s="327"/>
      <c r="CB23" s="327"/>
      <c r="CC23" s="327"/>
      <c r="CD23" s="327"/>
      <c r="CE23" s="327"/>
      <c r="CF23" s="327"/>
      <c r="CG23" s="327"/>
      <c r="CH23" s="327"/>
      <c r="CI23" s="327"/>
      <c r="CJ23" s="327"/>
      <c r="CK23" s="327"/>
      <c r="CL23" s="327"/>
      <c r="CM23" s="327"/>
      <c r="CN23" s="327"/>
      <c r="CO23" s="327"/>
      <c r="CP23" s="327"/>
      <c r="CQ23" s="327"/>
      <c r="CR23" s="327"/>
      <c r="CS23" s="327"/>
      <c r="CT23" s="327"/>
      <c r="CU23" s="327"/>
      <c r="CV23" s="327"/>
      <c r="CW23" s="327"/>
      <c r="CX23" s="327"/>
      <c r="CY23" s="327"/>
      <c r="CZ23" s="327"/>
      <c r="DA23" s="327"/>
      <c r="DB23" s="327"/>
      <c r="DC23" s="327"/>
      <c r="DD23" s="327"/>
      <c r="DE23" s="327"/>
      <c r="DF23" s="327"/>
      <c r="DG23" s="327"/>
      <c r="DH23" s="327"/>
      <c r="DI23" s="327"/>
      <c r="DJ23" s="327"/>
      <c r="DK23" s="327"/>
      <c r="DL23" s="327"/>
      <c r="DM23" s="327"/>
      <c r="DN23" s="327"/>
      <c r="DO23" s="327"/>
      <c r="DP23" s="327"/>
      <c r="DQ23" s="327"/>
      <c r="DR23" s="327"/>
      <c r="DS23" s="327"/>
      <c r="DT23" s="327"/>
      <c r="DU23" s="327"/>
      <c r="DV23" s="327"/>
      <c r="DW23" s="327"/>
      <c r="DX23" s="327"/>
      <c r="DY23" s="327"/>
      <c r="DZ23" s="327"/>
      <c r="EA23" s="327"/>
      <c r="EB23" s="327"/>
      <c r="EC23" s="327"/>
      <c r="ED23" s="327"/>
      <c r="EE23" s="327"/>
      <c r="EF23" s="327"/>
      <c r="EG23" s="327"/>
      <c r="EH23" s="327"/>
      <c r="EI23" s="327"/>
      <c r="EJ23" s="327"/>
      <c r="EK23" s="327"/>
      <c r="EL23" s="327"/>
      <c r="EM23" s="327"/>
      <c r="EN23" s="327"/>
      <c r="EO23" s="327"/>
      <c r="EP23" s="327"/>
      <c r="EQ23" s="327"/>
      <c r="ER23" s="327"/>
      <c r="ES23" s="327"/>
      <c r="ET23" s="327"/>
      <c r="EU23" s="327"/>
      <c r="EV23" s="327"/>
      <c r="EW23" s="327"/>
      <c r="EX23" s="327"/>
      <c r="EY23" s="327"/>
      <c r="EZ23" s="327"/>
      <c r="FA23" s="327"/>
      <c r="FB23" s="327"/>
      <c r="FC23" s="327"/>
      <c r="FD23" s="327"/>
      <c r="FE23" s="327"/>
      <c r="FF23" s="327"/>
      <c r="FG23" s="327"/>
      <c r="FH23" s="327"/>
      <c r="FI23" s="327"/>
      <c r="FJ23" s="327"/>
      <c r="FK23" s="327"/>
      <c r="FL23" s="327"/>
      <c r="FM23" s="327"/>
      <c r="FN23" s="327"/>
      <c r="FO23" s="327"/>
      <c r="FP23" s="327"/>
      <c r="FQ23" s="327"/>
      <c r="FR23" s="327"/>
      <c r="FS23" s="327"/>
      <c r="FT23" s="327"/>
      <c r="FU23" s="327"/>
      <c r="FV23" s="327"/>
      <c r="FW23" s="327"/>
      <c r="FX23" s="327"/>
      <c r="FY23" s="327"/>
      <c r="FZ23" s="327"/>
      <c r="GA23" s="327"/>
      <c r="GB23" s="327"/>
      <c r="GC23" s="327"/>
      <c r="GD23" s="327"/>
      <c r="GE23" s="327"/>
      <c r="GF23" s="327"/>
      <c r="GG23" s="327"/>
      <c r="GH23" s="327"/>
      <c r="GI23" s="327"/>
      <c r="GJ23" s="327"/>
      <c r="GK23" s="327"/>
      <c r="GL23" s="327"/>
      <c r="GM23" s="327"/>
      <c r="GN23" s="327"/>
      <c r="GO23" s="327"/>
      <c r="GP23" s="327"/>
      <c r="GQ23" s="327"/>
      <c r="GR23" s="327"/>
      <c r="GS23" s="327"/>
      <c r="GT23" s="327"/>
      <c r="GU23" s="327"/>
      <c r="GV23" s="327"/>
      <c r="GW23" s="327"/>
      <c r="GX23" s="327"/>
      <c r="GY23" s="327"/>
      <c r="GZ23" s="327"/>
      <c r="HA23" s="327"/>
      <c r="HB23" s="327"/>
      <c r="HC23" s="327"/>
      <c r="HD23" s="327"/>
      <c r="HE23" s="327"/>
      <c r="HF23" s="327"/>
      <c r="HG23" s="327"/>
      <c r="HH23" s="327"/>
      <c r="HI23" s="327"/>
      <c r="HJ23" s="327"/>
      <c r="HK23" s="327"/>
      <c r="HL23" s="327"/>
      <c r="HM23" s="327"/>
      <c r="HN23" s="327"/>
      <c r="HO23" s="327"/>
      <c r="HP23" s="327"/>
      <c r="HQ23" s="327"/>
      <c r="HR23" s="327"/>
      <c r="HS23" s="327"/>
      <c r="HT23" s="327"/>
      <c r="HU23" s="327"/>
      <c r="HV23" s="327"/>
      <c r="HW23" s="327"/>
      <c r="HX23" s="327"/>
      <c r="HY23" s="327"/>
      <c r="HZ23" s="327"/>
      <c r="IA23" s="327"/>
      <c r="IB23" s="327"/>
      <c r="IC23" s="327"/>
      <c r="ID23" s="327"/>
      <c r="IE23" s="327"/>
      <c r="IF23" s="327"/>
      <c r="IG23" s="327"/>
      <c r="IH23" s="327"/>
      <c r="II23" s="327"/>
      <c r="IJ23" s="327"/>
      <c r="IK23" s="327"/>
      <c r="IL23" s="327"/>
      <c r="IM23" s="327"/>
      <c r="IN23" s="327"/>
      <c r="IO23" s="327"/>
      <c r="IP23" s="327"/>
      <c r="IQ23" s="327"/>
      <c r="IR23" s="327"/>
      <c r="IS23" s="327"/>
      <c r="IT23" s="327"/>
      <c r="IU23" s="327"/>
      <c r="IV23" s="327"/>
    </row>
    <row r="24" spans="1:266" s="79" customFormat="1" ht="18" customHeight="1">
      <c r="A24" s="77"/>
      <c r="B24" s="124"/>
      <c r="C24" s="140"/>
      <c r="D24" s="141"/>
      <c r="E24" s="142"/>
      <c r="F24" s="142"/>
      <c r="G24" s="325"/>
      <c r="H24" s="325"/>
      <c r="I24" s="325"/>
      <c r="J24" s="326"/>
      <c r="K24" s="15"/>
      <c r="L24" s="15"/>
      <c r="M24" s="148"/>
      <c r="N24" s="81"/>
      <c r="O24" s="81"/>
      <c r="P24" s="162"/>
      <c r="Q24" s="327"/>
      <c r="R24" s="327"/>
      <c r="S24" s="327"/>
      <c r="T24" s="327"/>
      <c r="U24" s="327"/>
      <c r="V24" s="327"/>
      <c r="W24" s="327"/>
      <c r="X24" s="327"/>
      <c r="Y24" s="327"/>
      <c r="Z24" s="327"/>
      <c r="AA24" s="327"/>
      <c r="AB24" s="327"/>
      <c r="AC24" s="327"/>
      <c r="AD24" s="327"/>
      <c r="AE24" s="327"/>
      <c r="AF24" s="327"/>
      <c r="AG24" s="327"/>
      <c r="AH24" s="327"/>
      <c r="AI24" s="327"/>
      <c r="AJ24" s="327"/>
      <c r="AK24" s="327"/>
      <c r="AL24" s="327"/>
      <c r="AM24" s="327"/>
      <c r="AN24" s="327"/>
      <c r="AO24" s="327"/>
      <c r="AP24" s="327"/>
      <c r="AQ24" s="327"/>
      <c r="AR24" s="327"/>
      <c r="AS24" s="327"/>
      <c r="AT24" s="327"/>
      <c r="AU24" s="327"/>
      <c r="AV24" s="327"/>
      <c r="AW24" s="327"/>
      <c r="AX24" s="327"/>
      <c r="AY24" s="327"/>
      <c r="AZ24" s="327"/>
      <c r="BA24" s="327"/>
      <c r="BB24" s="327"/>
      <c r="BC24" s="327"/>
      <c r="BD24" s="327"/>
      <c r="BE24" s="327"/>
      <c r="BF24" s="327"/>
      <c r="BG24" s="327"/>
      <c r="BH24" s="327"/>
      <c r="BI24" s="327"/>
      <c r="BJ24" s="327"/>
      <c r="BK24" s="327"/>
      <c r="BL24" s="327"/>
      <c r="BM24" s="327"/>
      <c r="BN24" s="327"/>
      <c r="BO24" s="327"/>
      <c r="BP24" s="327"/>
      <c r="BQ24" s="327"/>
      <c r="BR24" s="327"/>
      <c r="BS24" s="327"/>
      <c r="BT24" s="327"/>
      <c r="BU24" s="327"/>
      <c r="BV24" s="327"/>
      <c r="BW24" s="327"/>
      <c r="BX24" s="327"/>
      <c r="BY24" s="327"/>
      <c r="BZ24" s="327"/>
      <c r="CA24" s="327"/>
      <c r="CB24" s="327"/>
      <c r="CC24" s="327"/>
      <c r="CD24" s="327"/>
      <c r="CE24" s="327"/>
      <c r="CF24" s="327"/>
      <c r="CG24" s="327"/>
      <c r="CH24" s="327"/>
      <c r="CI24" s="327"/>
      <c r="CJ24" s="327"/>
      <c r="CK24" s="327"/>
      <c r="CL24" s="327"/>
      <c r="CM24" s="327"/>
      <c r="CN24" s="327"/>
      <c r="CO24" s="327"/>
      <c r="CP24" s="327"/>
      <c r="CQ24" s="327"/>
      <c r="CR24" s="327"/>
      <c r="CS24" s="327"/>
      <c r="CT24" s="327"/>
      <c r="CU24" s="327"/>
      <c r="CV24" s="327"/>
      <c r="CW24" s="327"/>
      <c r="CX24" s="327"/>
      <c r="CY24" s="327"/>
      <c r="CZ24" s="327"/>
      <c r="DA24" s="327"/>
      <c r="DB24" s="327"/>
      <c r="DC24" s="327"/>
      <c r="DD24" s="327"/>
      <c r="DE24" s="327"/>
      <c r="DF24" s="327"/>
      <c r="DG24" s="327"/>
      <c r="DH24" s="327"/>
      <c r="DI24" s="327"/>
      <c r="DJ24" s="327"/>
      <c r="DK24" s="327"/>
      <c r="DL24" s="327"/>
      <c r="DM24" s="327"/>
      <c r="DN24" s="327"/>
      <c r="DO24" s="327"/>
      <c r="DP24" s="327"/>
      <c r="DQ24" s="327"/>
      <c r="DR24" s="327"/>
      <c r="DS24" s="327"/>
      <c r="DT24" s="327"/>
      <c r="DU24" s="327"/>
      <c r="DV24" s="327"/>
      <c r="DW24" s="327"/>
      <c r="DX24" s="327"/>
      <c r="DY24" s="327"/>
      <c r="DZ24" s="327"/>
      <c r="EA24" s="327"/>
      <c r="EB24" s="327"/>
      <c r="EC24" s="327"/>
      <c r="ED24" s="327"/>
      <c r="EE24" s="327"/>
      <c r="EF24" s="327"/>
      <c r="EG24" s="327"/>
      <c r="EH24" s="327"/>
      <c r="EI24" s="327"/>
      <c r="EJ24" s="327"/>
      <c r="EK24" s="327"/>
      <c r="EL24" s="327"/>
      <c r="EM24" s="327"/>
      <c r="EN24" s="327"/>
      <c r="EO24" s="327"/>
      <c r="EP24" s="327"/>
      <c r="EQ24" s="327"/>
      <c r="ER24" s="327"/>
      <c r="ES24" s="327"/>
      <c r="ET24" s="327"/>
      <c r="EU24" s="327"/>
      <c r="EV24" s="327"/>
      <c r="EW24" s="327"/>
      <c r="EX24" s="327"/>
      <c r="EY24" s="327"/>
      <c r="EZ24" s="327"/>
      <c r="FA24" s="327"/>
      <c r="FB24" s="327"/>
      <c r="FC24" s="327"/>
      <c r="FD24" s="327"/>
      <c r="FE24" s="327"/>
      <c r="FF24" s="327"/>
      <c r="FG24" s="327"/>
      <c r="FH24" s="327"/>
      <c r="FI24" s="327"/>
      <c r="FJ24" s="327"/>
      <c r="FK24" s="327"/>
      <c r="FL24" s="327"/>
      <c r="FM24" s="327"/>
      <c r="FN24" s="327"/>
      <c r="FO24" s="327"/>
      <c r="FP24" s="327"/>
      <c r="FQ24" s="327"/>
      <c r="FR24" s="327"/>
      <c r="FS24" s="327"/>
      <c r="FT24" s="327"/>
      <c r="FU24" s="327"/>
      <c r="FV24" s="327"/>
      <c r="FW24" s="327"/>
      <c r="FX24" s="327"/>
      <c r="FY24" s="327"/>
      <c r="FZ24" s="327"/>
      <c r="GA24" s="327"/>
      <c r="GB24" s="327"/>
      <c r="GC24" s="327"/>
      <c r="GD24" s="327"/>
      <c r="GE24" s="327"/>
      <c r="GF24" s="327"/>
      <c r="GG24" s="327"/>
      <c r="GH24" s="327"/>
      <c r="GI24" s="327"/>
      <c r="GJ24" s="327"/>
      <c r="GK24" s="327"/>
      <c r="GL24" s="327"/>
      <c r="GM24" s="327"/>
      <c r="GN24" s="327"/>
      <c r="GO24" s="327"/>
      <c r="GP24" s="327"/>
      <c r="GQ24" s="327"/>
      <c r="GR24" s="327"/>
      <c r="GS24" s="327"/>
      <c r="GT24" s="327"/>
      <c r="GU24" s="327"/>
      <c r="GV24" s="327"/>
      <c r="GW24" s="327"/>
      <c r="GX24" s="327"/>
      <c r="GY24" s="327"/>
      <c r="GZ24" s="327"/>
      <c r="HA24" s="327"/>
      <c r="HB24" s="327"/>
      <c r="HC24" s="327"/>
      <c r="HD24" s="327"/>
      <c r="HE24" s="327"/>
      <c r="HF24" s="327"/>
      <c r="HG24" s="327"/>
      <c r="HH24" s="327"/>
      <c r="HI24" s="327"/>
      <c r="HJ24" s="327"/>
      <c r="HK24" s="327"/>
      <c r="HL24" s="327"/>
      <c r="HM24" s="327"/>
      <c r="HN24" s="327"/>
      <c r="HO24" s="327"/>
      <c r="HP24" s="327"/>
      <c r="HQ24" s="327"/>
      <c r="HR24" s="327"/>
      <c r="HS24" s="327"/>
      <c r="HT24" s="327"/>
      <c r="HU24" s="327"/>
      <c r="HV24" s="327"/>
      <c r="HW24" s="327"/>
      <c r="HX24" s="327"/>
      <c r="HY24" s="327"/>
      <c r="HZ24" s="327"/>
      <c r="IA24" s="327"/>
      <c r="IB24" s="327"/>
      <c r="IC24" s="327"/>
      <c r="ID24" s="327"/>
      <c r="IE24" s="327"/>
      <c r="IF24" s="327"/>
      <c r="IG24" s="327"/>
      <c r="IH24" s="327"/>
      <c r="II24" s="327"/>
      <c r="IJ24" s="327"/>
      <c r="IK24" s="327"/>
      <c r="IL24" s="327"/>
      <c r="IM24" s="327"/>
      <c r="IN24" s="327"/>
      <c r="IO24" s="327"/>
      <c r="IP24" s="327"/>
      <c r="IQ24" s="327"/>
      <c r="IR24" s="327"/>
      <c r="IS24" s="327"/>
      <c r="IT24" s="327"/>
      <c r="IU24" s="327"/>
      <c r="IV24" s="327"/>
    </row>
    <row r="25" spans="1:266" s="79" customFormat="1" ht="21.75" customHeight="1">
      <c r="A25" s="394" t="s">
        <v>423</v>
      </c>
      <c r="B25" s="394"/>
      <c r="C25" s="394"/>
      <c r="D25" s="394"/>
      <c r="E25" s="1"/>
      <c r="F25" s="1"/>
      <c r="H25" s="325"/>
      <c r="I25" s="325"/>
      <c r="J25" s="326"/>
      <c r="K25" s="529"/>
      <c r="L25" s="529"/>
      <c r="M25" s="530"/>
      <c r="N25" s="81"/>
      <c r="O25" s="81"/>
      <c r="P25" s="529"/>
      <c r="Q25" s="327"/>
      <c r="R25" s="327"/>
      <c r="S25" s="327"/>
      <c r="T25" s="327"/>
      <c r="U25" s="327"/>
      <c r="V25" s="327"/>
      <c r="W25" s="327"/>
      <c r="X25" s="327"/>
      <c r="Y25" s="327"/>
      <c r="Z25" s="327"/>
      <c r="AA25" s="327"/>
      <c r="AB25" s="327"/>
      <c r="AC25" s="327"/>
      <c r="AD25" s="327"/>
      <c r="AE25" s="327"/>
      <c r="AF25" s="327"/>
      <c r="AG25" s="327"/>
      <c r="AH25" s="327"/>
      <c r="AI25" s="327"/>
      <c r="AJ25" s="327"/>
      <c r="AK25" s="327"/>
      <c r="AL25" s="327"/>
      <c r="AM25" s="327"/>
      <c r="AN25" s="327"/>
      <c r="AO25" s="327"/>
      <c r="AP25" s="327"/>
      <c r="AQ25" s="327"/>
      <c r="AR25" s="327"/>
      <c r="AS25" s="327"/>
      <c r="AT25" s="327"/>
      <c r="AU25" s="327"/>
      <c r="AV25" s="327"/>
      <c r="AW25" s="327"/>
      <c r="AX25" s="327"/>
      <c r="AY25" s="327"/>
      <c r="AZ25" s="327"/>
      <c r="BA25" s="327"/>
      <c r="BB25" s="327"/>
      <c r="BC25" s="327"/>
      <c r="BD25" s="327"/>
      <c r="BE25" s="327"/>
      <c r="BF25" s="327"/>
      <c r="BG25" s="327"/>
      <c r="BH25" s="327"/>
      <c r="BI25" s="327"/>
      <c r="BJ25" s="327"/>
      <c r="BK25" s="327"/>
      <c r="BL25" s="327"/>
      <c r="BM25" s="327"/>
      <c r="BN25" s="327"/>
      <c r="BO25" s="327"/>
      <c r="BP25" s="327"/>
      <c r="BQ25" s="327"/>
      <c r="BR25" s="327"/>
      <c r="BS25" s="327"/>
      <c r="BT25" s="327"/>
      <c r="BU25" s="327"/>
      <c r="BV25" s="327"/>
      <c r="BW25" s="327"/>
      <c r="BX25" s="327"/>
      <c r="BY25" s="327"/>
      <c r="BZ25" s="327"/>
      <c r="CA25" s="327"/>
      <c r="CB25" s="327"/>
      <c r="CC25" s="327"/>
      <c r="CD25" s="327"/>
      <c r="CE25" s="327"/>
      <c r="CF25" s="327"/>
      <c r="CG25" s="327"/>
      <c r="CH25" s="327"/>
      <c r="CI25" s="327"/>
      <c r="CJ25" s="327"/>
      <c r="CK25" s="327"/>
      <c r="CL25" s="327"/>
      <c r="CM25" s="327"/>
      <c r="CN25" s="327"/>
      <c r="CO25" s="327"/>
      <c r="CP25" s="327"/>
      <c r="CQ25" s="327"/>
      <c r="CR25" s="327"/>
      <c r="CS25" s="327"/>
      <c r="CT25" s="327"/>
      <c r="CU25" s="327"/>
      <c r="CV25" s="327"/>
      <c r="CW25" s="327"/>
      <c r="CX25" s="327"/>
      <c r="CY25" s="327"/>
      <c r="CZ25" s="327"/>
      <c r="DA25" s="327"/>
      <c r="DB25" s="327"/>
      <c r="DC25" s="327"/>
      <c r="DD25" s="327"/>
      <c r="DE25" s="327"/>
      <c r="DF25" s="327"/>
      <c r="DG25" s="327"/>
      <c r="DH25" s="327"/>
      <c r="DI25" s="327"/>
      <c r="DJ25" s="327"/>
      <c r="DK25" s="327"/>
      <c r="DL25" s="327"/>
      <c r="DM25" s="327"/>
      <c r="DN25" s="327"/>
      <c r="DO25" s="327"/>
      <c r="DP25" s="327"/>
      <c r="DQ25" s="327"/>
      <c r="DR25" s="327"/>
      <c r="DS25" s="327"/>
      <c r="DT25" s="327"/>
      <c r="DU25" s="327"/>
      <c r="DV25" s="327"/>
      <c r="DW25" s="327"/>
      <c r="DX25" s="327"/>
      <c r="DY25" s="327"/>
      <c r="DZ25" s="327"/>
      <c r="EA25" s="327"/>
      <c r="EB25" s="327"/>
      <c r="EC25" s="327"/>
      <c r="ED25" s="327"/>
      <c r="EE25" s="327"/>
      <c r="EF25" s="327"/>
      <c r="EG25" s="327"/>
      <c r="EH25" s="327"/>
      <c r="EI25" s="327"/>
      <c r="EJ25" s="327"/>
      <c r="EK25" s="327"/>
      <c r="EL25" s="327"/>
      <c r="EM25" s="327"/>
      <c r="EN25" s="327"/>
      <c r="EO25" s="327"/>
      <c r="EP25" s="327"/>
      <c r="EQ25" s="327"/>
      <c r="ER25" s="327"/>
      <c r="ES25" s="327"/>
      <c r="ET25" s="327"/>
      <c r="EU25" s="327"/>
      <c r="EV25" s="327"/>
      <c r="EW25" s="327"/>
      <c r="EX25" s="327"/>
      <c r="EY25" s="327"/>
      <c r="EZ25" s="327"/>
      <c r="FA25" s="327"/>
      <c r="FB25" s="327"/>
      <c r="FC25" s="327"/>
      <c r="FD25" s="327"/>
      <c r="FE25" s="327"/>
      <c r="FF25" s="327"/>
      <c r="FG25" s="327"/>
      <c r="FH25" s="327"/>
      <c r="FI25" s="327"/>
      <c r="FJ25" s="327"/>
      <c r="FK25" s="327"/>
      <c r="FL25" s="327"/>
      <c r="FM25" s="327"/>
      <c r="FN25" s="327"/>
      <c r="FO25" s="327"/>
      <c r="FP25" s="327"/>
      <c r="FQ25" s="327"/>
      <c r="FR25" s="327"/>
      <c r="FS25" s="327"/>
      <c r="FT25" s="327"/>
      <c r="FU25" s="327"/>
      <c r="FV25" s="327"/>
      <c r="FW25" s="327"/>
      <c r="FX25" s="327"/>
      <c r="FY25" s="327"/>
      <c r="FZ25" s="327"/>
      <c r="GA25" s="327"/>
      <c r="GB25" s="327"/>
      <c r="GC25" s="327"/>
      <c r="GD25" s="327"/>
      <c r="GE25" s="327"/>
      <c r="GF25" s="327"/>
      <c r="GG25" s="327"/>
      <c r="GH25" s="327"/>
      <c r="GI25" s="327"/>
      <c r="GJ25" s="327"/>
      <c r="GK25" s="327"/>
      <c r="GL25" s="327"/>
      <c r="GM25" s="327"/>
      <c r="GN25" s="327"/>
      <c r="GO25" s="327"/>
      <c r="GP25" s="327"/>
      <c r="GQ25" s="327"/>
      <c r="GR25" s="327"/>
      <c r="GS25" s="327"/>
      <c r="GT25" s="327"/>
      <c r="GU25" s="327"/>
      <c r="GV25" s="327"/>
      <c r="GW25" s="327"/>
      <c r="GX25" s="327"/>
      <c r="GY25" s="327"/>
      <c r="GZ25" s="327"/>
      <c r="HA25" s="327"/>
      <c r="HB25" s="327"/>
      <c r="HC25" s="327"/>
      <c r="HD25" s="327"/>
      <c r="HE25" s="327"/>
      <c r="HF25" s="327"/>
      <c r="HG25" s="327"/>
      <c r="HH25" s="327"/>
      <c r="HI25" s="327"/>
      <c r="HJ25" s="327"/>
      <c r="HK25" s="327"/>
      <c r="HL25" s="327"/>
      <c r="HM25" s="327"/>
      <c r="HN25" s="327"/>
      <c r="HO25" s="327"/>
      <c r="HP25" s="327"/>
      <c r="HQ25" s="327"/>
      <c r="HR25" s="327"/>
      <c r="HS25" s="327"/>
      <c r="HT25" s="327"/>
      <c r="HU25" s="327"/>
      <c r="HV25" s="327"/>
      <c r="HW25" s="327"/>
      <c r="HX25" s="327"/>
      <c r="HY25" s="327"/>
      <c r="HZ25" s="327"/>
      <c r="IA25" s="327"/>
      <c r="IB25" s="327"/>
      <c r="IC25" s="327"/>
      <c r="ID25" s="327"/>
      <c r="IE25" s="327"/>
      <c r="IF25" s="327"/>
      <c r="IG25" s="327"/>
      <c r="IH25" s="327"/>
      <c r="II25" s="327"/>
      <c r="IJ25" s="327"/>
      <c r="IK25" s="327"/>
      <c r="IL25" s="327"/>
      <c r="IM25" s="327"/>
      <c r="IN25" s="327"/>
      <c r="IO25" s="327"/>
      <c r="IP25" s="327"/>
      <c r="IQ25" s="327"/>
      <c r="IR25" s="327"/>
      <c r="IS25" s="327"/>
      <c r="IT25" s="327"/>
      <c r="IU25" s="327"/>
      <c r="IV25" s="327"/>
    </row>
    <row r="26" spans="1:266" s="79" customFormat="1" ht="20.25" customHeight="1">
      <c r="A26" s="394"/>
      <c r="B26" s="394"/>
      <c r="C26" s="394"/>
      <c r="D26" s="394"/>
      <c r="E26" s="1"/>
      <c r="F26" s="1"/>
      <c r="H26" s="325"/>
      <c r="I26" s="325"/>
      <c r="J26" s="326"/>
      <c r="K26" s="529"/>
      <c r="L26" s="529"/>
      <c r="M26" s="530"/>
      <c r="N26" s="81"/>
      <c r="O26" s="81"/>
      <c r="P26" s="531"/>
      <c r="Q26" s="327"/>
      <c r="R26" s="327"/>
      <c r="S26" s="327"/>
      <c r="T26" s="327"/>
      <c r="U26" s="327"/>
      <c r="V26" s="327"/>
      <c r="W26" s="327"/>
      <c r="X26" s="327"/>
      <c r="Y26" s="327"/>
      <c r="Z26" s="327"/>
      <c r="AA26" s="327"/>
      <c r="AB26" s="327"/>
      <c r="AC26" s="327"/>
      <c r="AD26" s="327"/>
      <c r="AE26" s="327"/>
      <c r="AF26" s="327"/>
      <c r="AG26" s="327"/>
      <c r="AH26" s="327"/>
      <c r="AI26" s="327"/>
      <c r="AJ26" s="327"/>
      <c r="AK26" s="327"/>
      <c r="AL26" s="327"/>
      <c r="AM26" s="327"/>
      <c r="AN26" s="327"/>
      <c r="AO26" s="327"/>
      <c r="AP26" s="327"/>
      <c r="AQ26" s="327"/>
      <c r="AR26" s="327"/>
      <c r="AS26" s="327"/>
      <c r="AT26" s="327"/>
      <c r="AU26" s="327"/>
      <c r="AV26" s="327"/>
      <c r="AW26" s="327"/>
      <c r="AX26" s="327"/>
      <c r="AY26" s="327"/>
      <c r="AZ26" s="327"/>
      <c r="BA26" s="327"/>
      <c r="BB26" s="327"/>
      <c r="BC26" s="327"/>
      <c r="BD26" s="327"/>
      <c r="BE26" s="327"/>
      <c r="BF26" s="327"/>
      <c r="BG26" s="327"/>
      <c r="BH26" s="327"/>
      <c r="BI26" s="327"/>
      <c r="BJ26" s="327"/>
      <c r="BK26" s="327"/>
      <c r="BL26" s="327"/>
      <c r="BM26" s="327"/>
      <c r="BN26" s="327"/>
      <c r="BO26" s="327"/>
      <c r="BP26" s="327"/>
      <c r="BQ26" s="327"/>
      <c r="BR26" s="327"/>
      <c r="BS26" s="327"/>
      <c r="BT26" s="327"/>
      <c r="BU26" s="327"/>
      <c r="BV26" s="327"/>
      <c r="BW26" s="327"/>
      <c r="BX26" s="327"/>
      <c r="BY26" s="327"/>
      <c r="BZ26" s="327"/>
      <c r="CA26" s="327"/>
      <c r="CB26" s="327"/>
      <c r="CC26" s="327"/>
      <c r="CD26" s="327"/>
      <c r="CE26" s="327"/>
      <c r="CF26" s="327"/>
      <c r="CG26" s="327"/>
      <c r="CH26" s="327"/>
      <c r="CI26" s="327"/>
      <c r="CJ26" s="327"/>
      <c r="CK26" s="327"/>
      <c r="CL26" s="327"/>
      <c r="CM26" s="327"/>
      <c r="CN26" s="327"/>
      <c r="CO26" s="327"/>
      <c r="CP26" s="327"/>
      <c r="CQ26" s="327"/>
      <c r="CR26" s="327"/>
      <c r="CS26" s="327"/>
      <c r="CT26" s="327"/>
      <c r="CU26" s="327"/>
      <c r="CV26" s="327"/>
      <c r="CW26" s="327"/>
      <c r="CX26" s="327"/>
      <c r="CY26" s="327"/>
      <c r="CZ26" s="327"/>
      <c r="DA26" s="327"/>
      <c r="DB26" s="327"/>
      <c r="DC26" s="327"/>
      <c r="DD26" s="327"/>
      <c r="DE26" s="327"/>
      <c r="DF26" s="327"/>
      <c r="DG26" s="327"/>
      <c r="DH26" s="327"/>
      <c r="DI26" s="327"/>
      <c r="DJ26" s="327"/>
      <c r="DK26" s="327"/>
      <c r="DL26" s="327"/>
      <c r="DM26" s="327"/>
      <c r="DN26" s="327"/>
      <c r="DO26" s="327"/>
      <c r="DP26" s="327"/>
      <c r="DQ26" s="327"/>
      <c r="DR26" s="327"/>
      <c r="DS26" s="327"/>
      <c r="DT26" s="327"/>
      <c r="DU26" s="327"/>
      <c r="DV26" s="327"/>
      <c r="DW26" s="327"/>
      <c r="DX26" s="327"/>
      <c r="DY26" s="327"/>
      <c r="DZ26" s="327"/>
      <c r="EA26" s="327"/>
      <c r="EB26" s="327"/>
      <c r="EC26" s="327"/>
      <c r="ED26" s="327"/>
      <c r="EE26" s="327"/>
      <c r="EF26" s="327"/>
      <c r="EG26" s="327"/>
      <c r="EH26" s="327"/>
      <c r="EI26" s="327"/>
      <c r="EJ26" s="327"/>
      <c r="EK26" s="327"/>
      <c r="EL26" s="327"/>
      <c r="EM26" s="327"/>
      <c r="EN26" s="327"/>
      <c r="EO26" s="327"/>
      <c r="EP26" s="327"/>
      <c r="EQ26" s="327"/>
      <c r="ER26" s="327"/>
      <c r="ES26" s="327"/>
      <c r="ET26" s="327"/>
      <c r="EU26" s="327"/>
      <c r="EV26" s="327"/>
      <c r="EW26" s="327"/>
      <c r="EX26" s="327"/>
      <c r="EY26" s="327"/>
      <c r="EZ26" s="327"/>
      <c r="FA26" s="327"/>
      <c r="FB26" s="327"/>
      <c r="FC26" s="327"/>
      <c r="FD26" s="327"/>
      <c r="FE26" s="327"/>
      <c r="FF26" s="327"/>
      <c r="FG26" s="327"/>
      <c r="FH26" s="327"/>
      <c r="FI26" s="327"/>
      <c r="FJ26" s="327"/>
      <c r="FK26" s="327"/>
      <c r="FL26" s="327"/>
      <c r="FM26" s="327"/>
      <c r="FN26" s="327"/>
      <c r="FO26" s="327"/>
      <c r="FP26" s="327"/>
      <c r="FQ26" s="327"/>
      <c r="FR26" s="327"/>
      <c r="FS26" s="327"/>
      <c r="FT26" s="327"/>
      <c r="FU26" s="327"/>
      <c r="FV26" s="327"/>
      <c r="FW26" s="327"/>
      <c r="FX26" s="327"/>
      <c r="FY26" s="327"/>
      <c r="FZ26" s="327"/>
      <c r="GA26" s="327"/>
      <c r="GB26" s="327"/>
      <c r="GC26" s="327"/>
      <c r="GD26" s="327"/>
      <c r="GE26" s="327"/>
      <c r="GF26" s="327"/>
      <c r="GG26" s="327"/>
      <c r="GH26" s="327"/>
      <c r="GI26" s="327"/>
      <c r="GJ26" s="327"/>
      <c r="GK26" s="327"/>
      <c r="GL26" s="327"/>
      <c r="GM26" s="327"/>
      <c r="GN26" s="327"/>
      <c r="GO26" s="327"/>
      <c r="GP26" s="327"/>
      <c r="GQ26" s="327"/>
      <c r="GR26" s="327"/>
      <c r="GS26" s="327"/>
      <c r="GT26" s="327"/>
      <c r="GU26" s="327"/>
      <c r="GV26" s="327"/>
      <c r="GW26" s="327"/>
      <c r="GX26" s="327"/>
      <c r="GY26" s="327"/>
      <c r="GZ26" s="327"/>
      <c r="HA26" s="327"/>
      <c r="HB26" s="327"/>
      <c r="HC26" s="327"/>
      <c r="HD26" s="327"/>
      <c r="HE26" s="327"/>
      <c r="HF26" s="327"/>
      <c r="HG26" s="327"/>
      <c r="HH26" s="327"/>
      <c r="HI26" s="327"/>
      <c r="HJ26" s="327"/>
      <c r="HK26" s="327"/>
      <c r="HL26" s="327"/>
      <c r="HM26" s="327"/>
      <c r="HN26" s="327"/>
      <c r="HO26" s="327"/>
      <c r="HP26" s="327"/>
      <c r="HQ26" s="327"/>
      <c r="HR26" s="327"/>
      <c r="HS26" s="327"/>
      <c r="HT26" s="327"/>
      <c r="HU26" s="327"/>
      <c r="HV26" s="327"/>
      <c r="HW26" s="327"/>
      <c r="HX26" s="327"/>
      <c r="HY26" s="327"/>
      <c r="HZ26" s="327"/>
      <c r="IA26" s="327"/>
      <c r="IB26" s="327"/>
      <c r="IC26" s="327"/>
      <c r="ID26" s="327"/>
      <c r="IE26" s="327"/>
      <c r="IF26" s="327"/>
      <c r="IG26" s="327"/>
      <c r="IH26" s="327"/>
      <c r="II26" s="327"/>
      <c r="IJ26" s="327"/>
      <c r="IK26" s="327"/>
      <c r="IL26" s="327"/>
      <c r="IM26" s="327"/>
      <c r="IN26" s="327"/>
      <c r="IO26" s="327"/>
      <c r="IP26" s="327"/>
      <c r="IQ26" s="327"/>
      <c r="IR26" s="327"/>
      <c r="IS26" s="327"/>
      <c r="IT26" s="327"/>
      <c r="IU26" s="327"/>
      <c r="IV26" s="327"/>
    </row>
    <row r="27" spans="1:266" s="79" customFormat="1" ht="23.25" customHeight="1">
      <c r="A27" s="394" t="s">
        <v>418</v>
      </c>
      <c r="B27" s="394"/>
      <c r="C27" s="394"/>
      <c r="D27" s="394"/>
      <c r="E27" s="1"/>
      <c r="F27" s="1"/>
      <c r="H27" s="325"/>
      <c r="I27" s="325"/>
      <c r="J27" s="326"/>
      <c r="K27" s="529"/>
      <c r="L27" s="529"/>
      <c r="M27" s="530"/>
      <c r="N27" s="81"/>
      <c r="O27" s="81"/>
      <c r="P27" s="529"/>
      <c r="Q27" s="327"/>
      <c r="R27" s="327"/>
      <c r="S27" s="327"/>
      <c r="T27" s="327"/>
      <c r="U27" s="327"/>
      <c r="V27" s="327"/>
      <c r="W27" s="327"/>
      <c r="X27" s="327"/>
      <c r="Y27" s="327"/>
      <c r="Z27" s="327"/>
      <c r="AA27" s="327"/>
      <c r="AB27" s="327"/>
      <c r="AC27" s="327"/>
      <c r="AD27" s="327"/>
      <c r="AE27" s="327"/>
      <c r="AF27" s="327"/>
      <c r="AG27" s="327"/>
      <c r="AH27" s="327"/>
      <c r="AI27" s="327"/>
      <c r="AJ27" s="327"/>
      <c r="AK27" s="327"/>
      <c r="AL27" s="327"/>
      <c r="AM27" s="327"/>
      <c r="AN27" s="327"/>
      <c r="AO27" s="327"/>
      <c r="AP27" s="327"/>
      <c r="AQ27" s="327"/>
      <c r="AR27" s="327"/>
      <c r="AS27" s="327"/>
      <c r="AT27" s="327"/>
      <c r="AU27" s="327"/>
      <c r="AV27" s="327"/>
      <c r="AW27" s="327"/>
      <c r="AX27" s="327"/>
      <c r="AY27" s="327"/>
      <c r="AZ27" s="327"/>
      <c r="BA27" s="327"/>
      <c r="BB27" s="327"/>
      <c r="BC27" s="327"/>
      <c r="BD27" s="327"/>
      <c r="BE27" s="327"/>
      <c r="BF27" s="327"/>
      <c r="BG27" s="327"/>
      <c r="BH27" s="327"/>
      <c r="BI27" s="327"/>
      <c r="BJ27" s="327"/>
      <c r="BK27" s="327"/>
      <c r="BL27" s="327"/>
      <c r="BM27" s="327"/>
      <c r="BN27" s="327"/>
      <c r="BO27" s="327"/>
      <c r="BP27" s="327"/>
      <c r="BQ27" s="327"/>
      <c r="BR27" s="327"/>
      <c r="BS27" s="327"/>
      <c r="BT27" s="327"/>
      <c r="BU27" s="327"/>
      <c r="BV27" s="327"/>
      <c r="BW27" s="327"/>
      <c r="BX27" s="327"/>
      <c r="BY27" s="327"/>
      <c r="BZ27" s="327"/>
      <c r="CA27" s="327"/>
      <c r="CB27" s="327"/>
      <c r="CC27" s="327"/>
      <c r="CD27" s="327"/>
      <c r="CE27" s="327"/>
      <c r="CF27" s="327"/>
      <c r="CG27" s="327"/>
      <c r="CH27" s="327"/>
      <c r="CI27" s="327"/>
      <c r="CJ27" s="327"/>
      <c r="CK27" s="327"/>
      <c r="CL27" s="327"/>
      <c r="CM27" s="327"/>
      <c r="CN27" s="327"/>
      <c r="CO27" s="327"/>
      <c r="CP27" s="327"/>
      <c r="CQ27" s="327"/>
      <c r="CR27" s="327"/>
      <c r="CS27" s="327"/>
      <c r="CT27" s="327"/>
      <c r="CU27" s="327"/>
      <c r="CV27" s="327"/>
      <c r="CW27" s="327"/>
      <c r="CX27" s="327"/>
      <c r="CY27" s="327"/>
      <c r="CZ27" s="327"/>
      <c r="DA27" s="327"/>
      <c r="DB27" s="327"/>
      <c r="DC27" s="327"/>
      <c r="DD27" s="327"/>
      <c r="DE27" s="327"/>
      <c r="DF27" s="327"/>
      <c r="DG27" s="327"/>
      <c r="DH27" s="327"/>
      <c r="DI27" s="327"/>
      <c r="DJ27" s="327"/>
      <c r="DK27" s="327"/>
      <c r="DL27" s="327"/>
      <c r="DM27" s="327"/>
      <c r="DN27" s="327"/>
      <c r="DO27" s="327"/>
      <c r="DP27" s="327"/>
      <c r="DQ27" s="327"/>
      <c r="DR27" s="327"/>
      <c r="DS27" s="327"/>
      <c r="DT27" s="327"/>
      <c r="DU27" s="327"/>
      <c r="DV27" s="327"/>
      <c r="DW27" s="327"/>
      <c r="DX27" s="327"/>
      <c r="DY27" s="327"/>
      <c r="DZ27" s="327"/>
      <c r="EA27" s="327"/>
      <c r="EB27" s="327"/>
      <c r="EC27" s="327"/>
      <c r="ED27" s="327"/>
      <c r="EE27" s="327"/>
      <c r="EF27" s="327"/>
      <c r="EG27" s="327"/>
      <c r="EH27" s="327"/>
      <c r="EI27" s="327"/>
      <c r="EJ27" s="327"/>
      <c r="EK27" s="327"/>
      <c r="EL27" s="327"/>
      <c r="EM27" s="327"/>
      <c r="EN27" s="327"/>
      <c r="EO27" s="327"/>
      <c r="EP27" s="327"/>
      <c r="EQ27" s="327"/>
      <c r="ER27" s="327"/>
      <c r="ES27" s="327"/>
      <c r="ET27" s="327"/>
      <c r="EU27" s="327"/>
      <c r="EV27" s="327"/>
      <c r="EW27" s="327"/>
      <c r="EX27" s="327"/>
      <c r="EY27" s="327"/>
      <c r="EZ27" s="327"/>
      <c r="FA27" s="327"/>
      <c r="FB27" s="327"/>
      <c r="FC27" s="327"/>
      <c r="FD27" s="327"/>
      <c r="FE27" s="327"/>
      <c r="FF27" s="327"/>
      <c r="FG27" s="327"/>
      <c r="FH27" s="327"/>
      <c r="FI27" s="327"/>
      <c r="FJ27" s="327"/>
      <c r="FK27" s="327"/>
      <c r="FL27" s="327"/>
      <c r="FM27" s="327"/>
      <c r="FN27" s="327"/>
      <c r="FO27" s="327"/>
      <c r="FP27" s="327"/>
      <c r="FQ27" s="327"/>
      <c r="FR27" s="327"/>
      <c r="FS27" s="327"/>
      <c r="FT27" s="327"/>
      <c r="FU27" s="327"/>
      <c r="FV27" s="327"/>
      <c r="FW27" s="327"/>
      <c r="FX27" s="327"/>
      <c r="FY27" s="327"/>
      <c r="FZ27" s="327"/>
      <c r="GA27" s="327"/>
      <c r="GB27" s="327"/>
      <c r="GC27" s="327"/>
      <c r="GD27" s="327"/>
      <c r="GE27" s="327"/>
      <c r="GF27" s="327"/>
      <c r="GG27" s="327"/>
      <c r="GH27" s="327"/>
      <c r="GI27" s="327"/>
      <c r="GJ27" s="327"/>
      <c r="GK27" s="327"/>
      <c r="GL27" s="327"/>
      <c r="GM27" s="327"/>
      <c r="GN27" s="327"/>
      <c r="GO27" s="327"/>
      <c r="GP27" s="327"/>
      <c r="GQ27" s="327"/>
      <c r="GR27" s="327"/>
      <c r="GS27" s="327"/>
      <c r="GT27" s="327"/>
      <c r="GU27" s="327"/>
      <c r="GV27" s="327"/>
      <c r="GW27" s="327"/>
      <c r="GX27" s="327"/>
      <c r="GY27" s="327"/>
      <c r="GZ27" s="327"/>
      <c r="HA27" s="327"/>
      <c r="HB27" s="327"/>
      <c r="HC27" s="327"/>
      <c r="HD27" s="327"/>
      <c r="HE27" s="327"/>
      <c r="HF27" s="327"/>
      <c r="HG27" s="327"/>
      <c r="HH27" s="327"/>
      <c r="HI27" s="327"/>
      <c r="HJ27" s="327"/>
      <c r="HK27" s="327"/>
      <c r="HL27" s="327"/>
      <c r="HM27" s="327"/>
      <c r="HN27" s="327"/>
      <c r="HO27" s="327"/>
      <c r="HP27" s="327"/>
      <c r="HQ27" s="327"/>
      <c r="HR27" s="327"/>
      <c r="HS27" s="327"/>
      <c r="HT27" s="327"/>
      <c r="HU27" s="327"/>
      <c r="HV27" s="327"/>
      <c r="HW27" s="327"/>
      <c r="HX27" s="327"/>
      <c r="HY27" s="327"/>
      <c r="HZ27" s="327"/>
      <c r="IA27" s="327"/>
      <c r="IB27" s="327"/>
      <c r="IC27" s="327"/>
      <c r="ID27" s="327"/>
      <c r="IE27" s="327"/>
      <c r="IF27" s="327"/>
      <c r="IG27" s="327"/>
      <c r="IH27" s="327"/>
      <c r="II27" s="327"/>
      <c r="IJ27" s="327"/>
      <c r="IK27" s="327"/>
      <c r="IL27" s="327"/>
      <c r="IM27" s="327"/>
      <c r="IN27" s="327"/>
      <c r="IO27" s="327"/>
      <c r="IP27" s="327"/>
      <c r="IQ27" s="327"/>
      <c r="IR27" s="327"/>
      <c r="IS27" s="327"/>
      <c r="IT27" s="327"/>
      <c r="IU27" s="327"/>
      <c r="IV27" s="327"/>
    </row>
    <row r="28" spans="1:266" s="79" customFormat="1" ht="18" customHeight="1">
      <c r="A28" s="65"/>
      <c r="B28" s="65"/>
      <c r="C28" s="65"/>
      <c r="D28" s="65"/>
      <c r="E28" s="1"/>
      <c r="F28" s="1"/>
      <c r="H28" s="325"/>
      <c r="I28" s="325"/>
      <c r="J28" s="326"/>
      <c r="K28" s="15"/>
      <c r="L28" s="15"/>
      <c r="M28" s="148"/>
      <c r="N28" s="81"/>
      <c r="O28" s="81"/>
      <c r="P28" s="15"/>
      <c r="Q28" s="327"/>
      <c r="R28" s="327"/>
      <c r="S28" s="327"/>
      <c r="T28" s="327"/>
      <c r="U28" s="327"/>
      <c r="V28" s="327"/>
      <c r="W28" s="327"/>
      <c r="X28" s="327"/>
      <c r="Y28" s="327"/>
      <c r="Z28" s="327"/>
      <c r="AA28" s="327"/>
      <c r="AB28" s="327"/>
      <c r="AC28" s="327"/>
      <c r="AD28" s="327"/>
      <c r="AE28" s="327"/>
      <c r="AF28" s="327"/>
      <c r="AG28" s="327"/>
      <c r="AH28" s="327"/>
      <c r="AI28" s="327"/>
      <c r="AJ28" s="327"/>
      <c r="AK28" s="327"/>
      <c r="AL28" s="327"/>
      <c r="AM28" s="327"/>
      <c r="AN28" s="327"/>
      <c r="AO28" s="327"/>
      <c r="AP28" s="327"/>
      <c r="AQ28" s="327"/>
      <c r="AR28" s="327"/>
      <c r="AS28" s="327"/>
      <c r="AT28" s="327"/>
      <c r="AU28" s="327"/>
      <c r="AV28" s="327"/>
      <c r="AW28" s="327"/>
      <c r="AX28" s="327"/>
      <c r="AY28" s="327"/>
      <c r="AZ28" s="327"/>
      <c r="BA28" s="327"/>
      <c r="BB28" s="327"/>
      <c r="BC28" s="327"/>
      <c r="BD28" s="327"/>
      <c r="BE28" s="327"/>
      <c r="BF28" s="327"/>
      <c r="BG28" s="327"/>
      <c r="BH28" s="327"/>
      <c r="BI28" s="327"/>
      <c r="BJ28" s="327"/>
      <c r="BK28" s="327"/>
      <c r="BL28" s="327"/>
      <c r="BM28" s="327"/>
      <c r="BN28" s="327"/>
      <c r="BO28" s="327"/>
      <c r="BP28" s="327"/>
      <c r="BQ28" s="327"/>
      <c r="BR28" s="327"/>
      <c r="BS28" s="327"/>
      <c r="BT28" s="327"/>
      <c r="BU28" s="327"/>
      <c r="BV28" s="327"/>
      <c r="BW28" s="327"/>
      <c r="BX28" s="327"/>
      <c r="BY28" s="327"/>
      <c r="BZ28" s="327"/>
      <c r="CA28" s="327"/>
      <c r="CB28" s="327"/>
      <c r="CC28" s="327"/>
      <c r="CD28" s="327"/>
      <c r="CE28" s="327"/>
      <c r="CF28" s="327"/>
      <c r="CG28" s="327"/>
      <c r="CH28" s="327"/>
      <c r="CI28" s="327"/>
      <c r="CJ28" s="327"/>
      <c r="CK28" s="327"/>
      <c r="CL28" s="327"/>
      <c r="CM28" s="327"/>
      <c r="CN28" s="327"/>
      <c r="CO28" s="327"/>
      <c r="CP28" s="327"/>
      <c r="CQ28" s="327"/>
      <c r="CR28" s="327"/>
      <c r="CS28" s="327"/>
      <c r="CT28" s="327"/>
      <c r="CU28" s="327"/>
      <c r="CV28" s="327"/>
      <c r="CW28" s="327"/>
      <c r="CX28" s="327"/>
      <c r="CY28" s="327"/>
      <c r="CZ28" s="327"/>
      <c r="DA28" s="327"/>
      <c r="DB28" s="327"/>
      <c r="DC28" s="327"/>
      <c r="DD28" s="327"/>
      <c r="DE28" s="327"/>
      <c r="DF28" s="327"/>
      <c r="DG28" s="327"/>
      <c r="DH28" s="327"/>
      <c r="DI28" s="327"/>
      <c r="DJ28" s="327"/>
      <c r="DK28" s="327"/>
      <c r="DL28" s="327"/>
      <c r="DM28" s="327"/>
      <c r="DN28" s="327"/>
      <c r="DO28" s="327"/>
      <c r="DP28" s="327"/>
      <c r="DQ28" s="327"/>
      <c r="DR28" s="327"/>
      <c r="DS28" s="327"/>
      <c r="DT28" s="327"/>
      <c r="DU28" s="327"/>
      <c r="DV28" s="327"/>
      <c r="DW28" s="327"/>
      <c r="DX28" s="327"/>
      <c r="DY28" s="327"/>
      <c r="DZ28" s="327"/>
      <c r="EA28" s="327"/>
      <c r="EB28" s="327"/>
      <c r="EC28" s="327"/>
      <c r="ED28" s="327"/>
      <c r="EE28" s="327"/>
      <c r="EF28" s="327"/>
      <c r="EG28" s="327"/>
      <c r="EH28" s="327"/>
      <c r="EI28" s="327"/>
      <c r="EJ28" s="327"/>
      <c r="EK28" s="327"/>
      <c r="EL28" s="327"/>
      <c r="EM28" s="327"/>
      <c r="EN28" s="327"/>
      <c r="EO28" s="327"/>
      <c r="EP28" s="327"/>
      <c r="EQ28" s="327"/>
      <c r="ER28" s="327"/>
      <c r="ES28" s="327"/>
      <c r="ET28" s="327"/>
      <c r="EU28" s="327"/>
      <c r="EV28" s="327"/>
      <c r="EW28" s="327"/>
      <c r="EX28" s="327"/>
      <c r="EY28" s="327"/>
      <c r="EZ28" s="327"/>
      <c r="FA28" s="327"/>
      <c r="FB28" s="327"/>
      <c r="FC28" s="327"/>
      <c r="FD28" s="327"/>
      <c r="FE28" s="327"/>
      <c r="FF28" s="327"/>
      <c r="FG28" s="327"/>
      <c r="FH28" s="327"/>
      <c r="FI28" s="327"/>
      <c r="FJ28" s="327"/>
      <c r="FK28" s="327"/>
      <c r="FL28" s="327"/>
      <c r="FM28" s="327"/>
      <c r="FN28" s="327"/>
      <c r="FO28" s="327"/>
      <c r="FP28" s="327"/>
      <c r="FQ28" s="327"/>
      <c r="FR28" s="327"/>
      <c r="FS28" s="327"/>
      <c r="FT28" s="327"/>
      <c r="FU28" s="327"/>
      <c r="FV28" s="327"/>
      <c r="FW28" s="327"/>
      <c r="FX28" s="327"/>
      <c r="FY28" s="327"/>
      <c r="FZ28" s="327"/>
      <c r="GA28" s="327"/>
      <c r="GB28" s="327"/>
      <c r="GC28" s="327"/>
      <c r="GD28" s="327"/>
      <c r="GE28" s="327"/>
      <c r="GF28" s="327"/>
      <c r="GG28" s="327"/>
      <c r="GH28" s="327"/>
      <c r="GI28" s="327"/>
      <c r="GJ28" s="327"/>
      <c r="GK28" s="327"/>
      <c r="GL28" s="327"/>
      <c r="GM28" s="327"/>
      <c r="GN28" s="327"/>
      <c r="GO28" s="327"/>
      <c r="GP28" s="327"/>
      <c r="GQ28" s="327"/>
      <c r="GR28" s="327"/>
      <c r="GS28" s="327"/>
      <c r="GT28" s="327"/>
      <c r="GU28" s="327"/>
      <c r="GV28" s="327"/>
      <c r="GW28" s="327"/>
      <c r="GX28" s="327"/>
      <c r="GY28" s="327"/>
      <c r="GZ28" s="327"/>
      <c r="HA28" s="327"/>
      <c r="HB28" s="327"/>
      <c r="HC28" s="327"/>
      <c r="HD28" s="327"/>
      <c r="HE28" s="327"/>
      <c r="HF28" s="327"/>
      <c r="HG28" s="327"/>
      <c r="HH28" s="327"/>
      <c r="HI28" s="327"/>
      <c r="HJ28" s="327"/>
      <c r="HK28" s="327"/>
      <c r="HL28" s="327"/>
      <c r="HM28" s="327"/>
      <c r="HN28" s="327"/>
      <c r="HO28" s="327"/>
      <c r="HP28" s="327"/>
      <c r="HQ28" s="327"/>
      <c r="HR28" s="327"/>
      <c r="HS28" s="327"/>
      <c r="HT28" s="327"/>
      <c r="HU28" s="327"/>
      <c r="HV28" s="327"/>
      <c r="HW28" s="327"/>
      <c r="HX28" s="327"/>
      <c r="HY28" s="327"/>
      <c r="HZ28" s="327"/>
      <c r="IA28" s="327"/>
      <c r="IB28" s="327"/>
      <c r="IC28" s="327"/>
      <c r="ID28" s="327"/>
      <c r="IE28" s="327"/>
      <c r="IF28" s="327"/>
      <c r="IG28" s="327"/>
      <c r="IH28" s="327"/>
      <c r="II28" s="327"/>
      <c r="IJ28" s="327"/>
      <c r="IK28" s="327"/>
      <c r="IL28" s="327"/>
      <c r="IM28" s="327"/>
      <c r="IN28" s="327"/>
      <c r="IO28" s="327"/>
      <c r="IP28" s="327"/>
      <c r="IQ28" s="327"/>
      <c r="IR28" s="327"/>
      <c r="IS28" s="327"/>
      <c r="IT28" s="327"/>
      <c r="IU28" s="327"/>
      <c r="IV28" s="327"/>
    </row>
    <row r="29" spans="1:266" s="329" customFormat="1" ht="18" customHeight="1">
      <c r="A29" s="48"/>
      <c r="B29" s="11"/>
      <c r="C29" s="453"/>
      <c r="D29" s="453"/>
      <c r="E29" s="453"/>
      <c r="F29" s="453"/>
      <c r="G29" s="483"/>
      <c r="H29" s="483"/>
      <c r="I29" s="483"/>
      <c r="J29" s="483"/>
      <c r="K29" s="15"/>
      <c r="L29" s="15"/>
      <c r="M29" s="148"/>
      <c r="N29" s="81"/>
      <c r="O29" s="81"/>
      <c r="P29" s="162"/>
    </row>
    <row r="30" spans="1:266" s="79" customFormat="1" ht="18" customHeight="1">
      <c r="A30" s="1"/>
      <c r="B30" s="11"/>
      <c r="C30" s="453"/>
      <c r="D30" s="453"/>
      <c r="E30" s="453"/>
      <c r="F30" s="453"/>
      <c r="G30" s="483"/>
      <c r="H30" s="483"/>
      <c r="I30" s="483"/>
      <c r="J30" s="328"/>
      <c r="N30" s="327"/>
      <c r="O30" s="327"/>
      <c r="P30" s="327"/>
      <c r="Q30" s="327"/>
      <c r="R30" s="327"/>
      <c r="S30" s="327"/>
      <c r="T30" s="327"/>
      <c r="U30" s="327"/>
      <c r="V30" s="327"/>
      <c r="W30" s="327"/>
      <c r="X30" s="327"/>
      <c r="Y30" s="327"/>
    </row>
    <row r="31" spans="1:266" s="79" customFormat="1" ht="18" customHeight="1">
      <c r="A31" s="396"/>
      <c r="B31" s="396"/>
      <c r="C31" s="471"/>
      <c r="D31" s="471"/>
      <c r="E31" s="330"/>
      <c r="F31" s="330"/>
      <c r="H31" s="331"/>
      <c r="I31" s="331"/>
      <c r="J31" s="331"/>
      <c r="N31" s="329"/>
      <c r="O31" s="329"/>
      <c r="P31" s="329"/>
      <c r="Q31" s="329"/>
      <c r="R31" s="329"/>
      <c r="S31" s="329"/>
      <c r="T31" s="329"/>
      <c r="U31" s="329"/>
      <c r="V31" s="329"/>
      <c r="W31" s="329"/>
      <c r="X31" s="329"/>
      <c r="Y31" s="329"/>
    </row>
    <row r="32" spans="1:266" ht="18" customHeight="1">
      <c r="A32" s="77"/>
      <c r="B32" s="139"/>
      <c r="C32" s="140"/>
      <c r="D32" s="141"/>
      <c r="E32" s="141"/>
      <c r="F32" s="141"/>
      <c r="G32" s="207"/>
      <c r="H32" s="78"/>
      <c r="I32" s="78"/>
      <c r="J32" s="78"/>
      <c r="K32" s="142"/>
      <c r="L32" s="142"/>
      <c r="M32" s="142"/>
      <c r="N32" s="327"/>
      <c r="O32" s="327"/>
      <c r="P32" s="327"/>
      <c r="Q32" s="327"/>
      <c r="R32" s="327"/>
      <c r="S32" s="327"/>
      <c r="T32" s="327"/>
      <c r="U32" s="327"/>
      <c r="V32" s="327"/>
      <c r="W32" s="327"/>
      <c r="X32" s="327"/>
      <c r="Y32" s="327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  <c r="FP32" s="48"/>
      <c r="FQ32" s="48"/>
      <c r="FR32" s="48"/>
      <c r="FS32" s="48"/>
      <c r="FT32" s="48"/>
      <c r="FU32" s="48"/>
      <c r="FV32" s="48"/>
      <c r="FW32" s="48"/>
      <c r="FX32" s="48"/>
      <c r="FY32" s="48"/>
      <c r="FZ32" s="48"/>
      <c r="GA32" s="48"/>
      <c r="GB32" s="48"/>
      <c r="GC32" s="48"/>
      <c r="GD32" s="48"/>
      <c r="GE32" s="48"/>
      <c r="GF32" s="48"/>
      <c r="GG32" s="48"/>
      <c r="GH32" s="48"/>
      <c r="GI32" s="48"/>
      <c r="GJ32" s="48"/>
      <c r="GK32" s="48"/>
      <c r="GL32" s="48"/>
      <c r="GM32" s="48"/>
      <c r="GN32" s="48"/>
      <c r="GO32" s="48"/>
      <c r="GP32" s="48"/>
      <c r="GQ32" s="48"/>
      <c r="GR32" s="48"/>
      <c r="GS32" s="48"/>
      <c r="GT32" s="48"/>
      <c r="GU32" s="48"/>
      <c r="GV32" s="48"/>
      <c r="GW32" s="48"/>
      <c r="GX32" s="48"/>
      <c r="GY32" s="48"/>
      <c r="GZ32" s="48"/>
      <c r="HA32" s="48"/>
      <c r="HB32" s="48"/>
      <c r="HC32" s="48"/>
      <c r="HD32" s="48"/>
      <c r="HE32" s="48"/>
      <c r="HF32" s="48"/>
      <c r="HG32" s="48"/>
      <c r="HH32" s="48"/>
      <c r="HI32" s="48"/>
      <c r="HJ32" s="48"/>
      <c r="HK32" s="48"/>
      <c r="HL32" s="48"/>
      <c r="HM32" s="48"/>
      <c r="HN32" s="48"/>
      <c r="HO32" s="48"/>
      <c r="HP32" s="48"/>
      <c r="HQ32" s="48"/>
      <c r="HR32" s="48"/>
      <c r="HS32" s="48"/>
      <c r="HT32" s="48"/>
      <c r="HU32" s="48"/>
      <c r="HV32" s="48"/>
      <c r="HW32" s="48"/>
      <c r="HX32" s="48"/>
      <c r="HY32" s="48"/>
      <c r="HZ32" s="48"/>
      <c r="IA32" s="48"/>
      <c r="IB32" s="48"/>
      <c r="IC32" s="48"/>
      <c r="ID32" s="48"/>
      <c r="IE32" s="48"/>
      <c r="IF32" s="48"/>
      <c r="IG32" s="48"/>
      <c r="IH32" s="48"/>
      <c r="II32" s="48"/>
      <c r="IJ32" s="48"/>
      <c r="IK32" s="48"/>
      <c r="IL32" s="48"/>
      <c r="IM32" s="48"/>
      <c r="IN32" s="48"/>
      <c r="IO32" s="48"/>
      <c r="IP32" s="48"/>
      <c r="IQ32" s="48"/>
      <c r="IR32" s="48"/>
      <c r="IS32" s="48"/>
      <c r="IT32" s="48"/>
      <c r="IU32" s="48"/>
      <c r="IV32" s="48"/>
      <c r="IW32" s="48"/>
      <c r="IX32" s="48"/>
      <c r="IY32" s="48"/>
      <c r="IZ32" s="48"/>
      <c r="JA32" s="48"/>
      <c r="JB32" s="48"/>
      <c r="JC32" s="48"/>
      <c r="JD32" s="48"/>
      <c r="JE32" s="48"/>
      <c r="JF32" s="48"/>
    </row>
    <row r="33" spans="1:266" s="329" customFormat="1" ht="18" customHeight="1">
      <c r="A33" s="48"/>
      <c r="B33" s="11"/>
      <c r="C33" s="453"/>
      <c r="D33" s="453"/>
      <c r="E33" s="453"/>
      <c r="F33" s="453"/>
      <c r="G33" s="483"/>
      <c r="H33" s="483"/>
      <c r="I33" s="483"/>
      <c r="J33" s="483"/>
      <c r="K33" s="15"/>
      <c r="L33" s="15"/>
      <c r="M33" s="148"/>
    </row>
    <row r="34" spans="1:266" s="79" customFormat="1" ht="18" customHeight="1">
      <c r="A34" s="1"/>
      <c r="B34" s="11"/>
      <c r="C34" s="453"/>
      <c r="D34" s="453"/>
      <c r="E34" s="453"/>
      <c r="F34" s="453"/>
      <c r="G34" s="483"/>
      <c r="H34" s="483"/>
      <c r="I34" s="483"/>
      <c r="J34" s="328"/>
      <c r="N34" s="327"/>
      <c r="O34" s="327"/>
      <c r="P34" s="327"/>
      <c r="Q34" s="327"/>
      <c r="R34" s="327"/>
      <c r="S34" s="327"/>
      <c r="T34" s="327"/>
      <c r="U34" s="327"/>
      <c r="V34" s="327"/>
      <c r="W34" s="327"/>
      <c r="X34" s="327"/>
      <c r="Y34" s="327"/>
    </row>
    <row r="35" spans="1:266" s="79" customFormat="1" ht="18" customHeight="1">
      <c r="A35" s="396"/>
      <c r="B35" s="396"/>
      <c r="C35" s="454"/>
      <c r="D35" s="454"/>
      <c r="E35" s="330"/>
      <c r="F35" s="330"/>
      <c r="H35" s="331"/>
      <c r="I35" s="331"/>
      <c r="J35" s="331"/>
      <c r="N35" s="329"/>
      <c r="O35" s="329"/>
      <c r="P35" s="329"/>
      <c r="Q35" s="329"/>
      <c r="R35" s="329"/>
      <c r="S35" s="329"/>
      <c r="T35" s="329"/>
      <c r="U35" s="329"/>
      <c r="V35" s="329"/>
      <c r="W35" s="329"/>
      <c r="X35" s="329"/>
      <c r="Y35" s="329"/>
    </row>
    <row r="36" spans="1:266" s="145" customFormat="1" ht="18" customHeight="1">
      <c r="A36" s="48"/>
      <c r="B36" s="11"/>
      <c r="C36" s="394"/>
      <c r="D36" s="394"/>
      <c r="E36" s="65"/>
      <c r="F36" s="65"/>
      <c r="G36" s="208"/>
      <c r="H36" s="65"/>
      <c r="I36" s="65"/>
      <c r="J36" s="65"/>
      <c r="K36" s="1"/>
      <c r="L36" s="1"/>
      <c r="M36" s="1"/>
      <c r="N36" s="327"/>
      <c r="O36" s="327"/>
      <c r="P36" s="327"/>
      <c r="Q36" s="327"/>
      <c r="R36" s="327"/>
      <c r="S36" s="327"/>
      <c r="T36" s="327"/>
      <c r="U36" s="327"/>
      <c r="V36" s="327"/>
      <c r="W36" s="327"/>
      <c r="X36" s="327"/>
      <c r="Y36" s="327"/>
    </row>
    <row r="37" spans="1:266" s="36" customFormat="1" ht="18.600000000000001" customHeight="1">
      <c r="B37" s="11"/>
      <c r="C37" s="394"/>
      <c r="D37" s="394"/>
      <c r="E37" s="65"/>
      <c r="F37" s="65"/>
      <c r="G37" s="208"/>
      <c r="H37" s="65"/>
      <c r="I37" s="65"/>
      <c r="J37" s="65"/>
      <c r="K37" s="1"/>
      <c r="L37" s="1"/>
      <c r="M37" s="1"/>
      <c r="N37" s="329"/>
      <c r="O37" s="329"/>
      <c r="P37" s="329"/>
      <c r="Q37" s="329"/>
      <c r="R37" s="329"/>
      <c r="S37" s="329"/>
      <c r="T37" s="329"/>
      <c r="U37" s="329"/>
      <c r="V37" s="329"/>
      <c r="W37" s="329"/>
      <c r="X37" s="329"/>
      <c r="Y37" s="329"/>
    </row>
    <row r="38" spans="1:266" s="36" customFormat="1" ht="18.600000000000001" customHeight="1">
      <c r="B38" s="11"/>
      <c r="C38" s="394"/>
      <c r="D38" s="394"/>
      <c r="E38" s="65"/>
      <c r="F38" s="65"/>
      <c r="G38" s="208"/>
      <c r="H38" s="65"/>
      <c r="I38" s="65"/>
      <c r="J38" s="65"/>
      <c r="K38" s="1"/>
      <c r="L38" s="1"/>
      <c r="M38" s="1"/>
      <c r="N38" s="327"/>
      <c r="O38" s="327"/>
      <c r="P38" s="327"/>
      <c r="Q38" s="327"/>
      <c r="R38" s="327"/>
      <c r="S38" s="327"/>
      <c r="T38" s="327"/>
      <c r="U38" s="327"/>
      <c r="V38" s="327"/>
      <c r="W38" s="327"/>
      <c r="X38" s="327"/>
      <c r="Y38" s="327"/>
    </row>
    <row r="39" spans="1:266" ht="18.600000000000001" customHeight="1">
      <c r="A39" s="77"/>
      <c r="B39" s="11"/>
      <c r="C39" s="394"/>
      <c r="D39" s="394"/>
      <c r="E39" s="65"/>
      <c r="F39" s="65"/>
      <c r="G39" s="208"/>
      <c r="H39" s="65"/>
      <c r="I39" s="65"/>
      <c r="J39" s="65"/>
      <c r="N39" s="329"/>
      <c r="O39" s="329"/>
      <c r="P39" s="329"/>
      <c r="Q39" s="329"/>
      <c r="R39" s="329"/>
      <c r="S39" s="329"/>
      <c r="T39" s="329"/>
      <c r="U39" s="329"/>
      <c r="V39" s="329"/>
      <c r="W39" s="329"/>
      <c r="X39" s="329"/>
      <c r="Y39" s="329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  <c r="FP39" s="48"/>
      <c r="FQ39" s="48"/>
      <c r="FR39" s="48"/>
      <c r="FS39" s="48"/>
      <c r="FT39" s="48"/>
      <c r="FU39" s="48"/>
      <c r="FV39" s="48"/>
      <c r="FW39" s="48"/>
      <c r="FX39" s="48"/>
      <c r="FY39" s="48"/>
      <c r="FZ39" s="48"/>
      <c r="GA39" s="48"/>
      <c r="GB39" s="48"/>
      <c r="GC39" s="48"/>
      <c r="GD39" s="48"/>
      <c r="GE39" s="48"/>
      <c r="GF39" s="48"/>
      <c r="GG39" s="48"/>
      <c r="GH39" s="48"/>
      <c r="GI39" s="48"/>
      <c r="GJ39" s="48"/>
      <c r="GK39" s="48"/>
      <c r="GL39" s="48"/>
      <c r="GM39" s="48"/>
      <c r="GN39" s="48"/>
      <c r="GO39" s="48"/>
      <c r="GP39" s="48"/>
      <c r="GQ39" s="48"/>
      <c r="GR39" s="48"/>
      <c r="GS39" s="48"/>
      <c r="GT39" s="48"/>
      <c r="GU39" s="48"/>
      <c r="GV39" s="48"/>
      <c r="GW39" s="48"/>
      <c r="GX39" s="48"/>
      <c r="GY39" s="48"/>
      <c r="GZ39" s="48"/>
      <c r="HA39" s="48"/>
      <c r="HB39" s="48"/>
      <c r="HC39" s="48"/>
      <c r="HD39" s="48"/>
      <c r="HE39" s="48"/>
      <c r="HF39" s="48"/>
      <c r="HG39" s="48"/>
      <c r="HH39" s="48"/>
      <c r="HI39" s="48"/>
      <c r="HJ39" s="48"/>
      <c r="HK39" s="48"/>
      <c r="HL39" s="48"/>
      <c r="HM39" s="48"/>
      <c r="HN39" s="48"/>
      <c r="HO39" s="48"/>
      <c r="HP39" s="48"/>
      <c r="HQ39" s="48"/>
      <c r="HR39" s="48"/>
      <c r="HS39" s="48"/>
      <c r="HT39" s="48"/>
      <c r="HU39" s="48"/>
      <c r="HV39" s="48"/>
      <c r="HW39" s="48"/>
      <c r="HX39" s="48"/>
      <c r="HY39" s="48"/>
      <c r="HZ39" s="48"/>
      <c r="IA39" s="48"/>
      <c r="IB39" s="48"/>
      <c r="IC39" s="48"/>
      <c r="ID39" s="48"/>
      <c r="IE39" s="48"/>
      <c r="IF39" s="48"/>
      <c r="IG39" s="48"/>
      <c r="IH39" s="48"/>
      <c r="II39" s="48"/>
      <c r="IJ39" s="48"/>
      <c r="IK39" s="48"/>
      <c r="IL39" s="48"/>
      <c r="IM39" s="48"/>
      <c r="IN39" s="48"/>
      <c r="IO39" s="48"/>
      <c r="IP39" s="48"/>
      <c r="IQ39" s="48"/>
      <c r="IR39" s="48"/>
      <c r="IS39" s="48"/>
      <c r="IT39" s="48"/>
      <c r="IU39" s="48"/>
      <c r="IV39" s="48"/>
      <c r="IW39" s="48"/>
      <c r="IX39" s="48"/>
      <c r="IY39" s="48"/>
      <c r="IZ39" s="48"/>
      <c r="JA39" s="48"/>
      <c r="JB39" s="48"/>
      <c r="JC39" s="48"/>
      <c r="JD39" s="48"/>
      <c r="JE39" s="48"/>
      <c r="JF39" s="48"/>
    </row>
    <row r="40" spans="1:266" s="145" customFormat="1" ht="55.9" customHeight="1">
      <c r="A40" s="48"/>
      <c r="B40" s="165"/>
      <c r="C40" s="394"/>
      <c r="D40" s="394"/>
      <c r="E40" s="65"/>
      <c r="F40" s="65"/>
      <c r="G40" s="208"/>
      <c r="H40" s="65"/>
      <c r="I40" s="65"/>
      <c r="J40" s="65"/>
      <c r="K40" s="1"/>
      <c r="L40" s="1"/>
      <c r="M40" s="1"/>
      <c r="N40" s="327"/>
      <c r="O40" s="327"/>
      <c r="P40" s="327"/>
      <c r="Q40" s="327"/>
      <c r="R40" s="327"/>
      <c r="S40" s="327"/>
      <c r="T40" s="327"/>
      <c r="U40" s="327"/>
      <c r="V40" s="327"/>
      <c r="W40" s="327"/>
      <c r="X40" s="327"/>
      <c r="Y40" s="327"/>
    </row>
    <row r="41" spans="1:266" s="36" customFormat="1" ht="24" customHeight="1">
      <c r="B41" s="165"/>
      <c r="C41" s="394"/>
      <c r="D41" s="394"/>
      <c r="E41" s="65"/>
      <c r="F41" s="65"/>
      <c r="G41" s="208"/>
      <c r="H41" s="65"/>
      <c r="I41" s="65"/>
      <c r="J41" s="65"/>
      <c r="K41" s="1"/>
      <c r="L41" s="1"/>
      <c r="M41" s="1"/>
      <c r="N41" s="329"/>
      <c r="O41" s="329"/>
      <c r="P41" s="329"/>
      <c r="Q41" s="329"/>
      <c r="R41" s="329"/>
      <c r="S41" s="329"/>
      <c r="T41" s="329"/>
      <c r="U41" s="329"/>
      <c r="V41" s="329"/>
      <c r="W41" s="329"/>
      <c r="X41" s="329"/>
      <c r="Y41" s="329"/>
    </row>
    <row r="42" spans="1:266" ht="25.5" customHeight="1">
      <c r="A42" s="125"/>
      <c r="N42" s="327"/>
      <c r="O42" s="327"/>
      <c r="P42" s="327"/>
      <c r="Q42" s="327"/>
      <c r="R42" s="327"/>
      <c r="S42" s="327"/>
      <c r="T42" s="327"/>
      <c r="U42" s="327"/>
      <c r="V42" s="327"/>
      <c r="W42" s="327"/>
      <c r="X42" s="327"/>
      <c r="Y42" s="327"/>
    </row>
    <row r="43" spans="1:266" ht="25.5" customHeight="1">
      <c r="N43" s="329"/>
      <c r="O43" s="329"/>
      <c r="P43" s="329"/>
      <c r="Q43" s="329"/>
      <c r="R43" s="329"/>
      <c r="S43" s="329"/>
      <c r="T43" s="329"/>
      <c r="U43" s="329"/>
      <c r="V43" s="329"/>
      <c r="W43" s="329"/>
      <c r="X43" s="329"/>
      <c r="Y43" s="329"/>
    </row>
    <row r="44" spans="1:266" ht="25.5" customHeight="1">
      <c r="N44" s="327"/>
      <c r="O44" s="327"/>
      <c r="P44" s="327"/>
      <c r="Q44" s="327"/>
      <c r="R44" s="327"/>
      <c r="S44" s="327"/>
      <c r="T44" s="327"/>
      <c r="U44" s="327"/>
      <c r="V44" s="327"/>
      <c r="W44" s="327"/>
      <c r="X44" s="327"/>
      <c r="Y44" s="327"/>
    </row>
    <row r="45" spans="1:266" ht="25.5" customHeight="1">
      <c r="P45" s="65"/>
    </row>
    <row r="46" spans="1:266" ht="25.5" customHeight="1">
      <c r="P46" s="65"/>
    </row>
    <row r="47" spans="1:266" ht="25.5" customHeight="1">
      <c r="P47" s="65"/>
    </row>
    <row r="48" spans="1:266" ht="25.5" customHeight="1">
      <c r="P48" s="65"/>
    </row>
    <row r="49" spans="1:266" ht="25.5" customHeight="1">
      <c r="P49" s="65"/>
    </row>
    <row r="50" spans="1:266" ht="25.5" customHeight="1">
      <c r="P50" s="65"/>
    </row>
    <row r="51" spans="1:266" ht="25.5" customHeight="1">
      <c r="P51" s="65"/>
    </row>
    <row r="52" spans="1:266" ht="25.5" customHeight="1">
      <c r="P52" s="65"/>
    </row>
    <row r="53" spans="1:266" ht="25.5" customHeight="1">
      <c r="P53" s="65"/>
    </row>
    <row r="54" spans="1:266" ht="25.5" customHeight="1">
      <c r="P54" s="65"/>
    </row>
    <row r="55" spans="1:266" ht="25.5" customHeight="1">
      <c r="P55" s="65"/>
    </row>
    <row r="56" spans="1:266" ht="25.5" customHeight="1">
      <c r="P56" s="65"/>
    </row>
    <row r="57" spans="1:266" ht="25.5" customHeight="1">
      <c r="P57" s="65"/>
    </row>
    <row r="58" spans="1:266" ht="25.5" customHeight="1">
      <c r="P58" s="65"/>
    </row>
    <row r="59" spans="1:266" ht="25.5" customHeight="1">
      <c r="P59" s="65"/>
    </row>
    <row r="60" spans="1:266" ht="21.75" customHeight="1">
      <c r="A60" s="77"/>
      <c r="B60" s="139"/>
      <c r="C60" s="140"/>
      <c r="D60" s="141"/>
      <c r="E60" s="141"/>
      <c r="F60" s="141"/>
      <c r="G60" s="207"/>
      <c r="H60" s="141"/>
      <c r="I60" s="141"/>
      <c r="J60" s="141"/>
      <c r="K60" s="142"/>
      <c r="L60" s="142"/>
      <c r="M60" s="142"/>
      <c r="N60" s="136"/>
      <c r="O60" s="136"/>
      <c r="P60" s="151"/>
      <c r="Q60" s="136"/>
      <c r="R60" s="77"/>
      <c r="S60" s="77"/>
      <c r="T60" s="77"/>
      <c r="U60" s="70"/>
      <c r="V60" s="80"/>
      <c r="W60" s="137"/>
      <c r="X60" s="80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  <c r="FP60" s="48"/>
      <c r="FQ60" s="48"/>
      <c r="FR60" s="48"/>
      <c r="FS60" s="48"/>
      <c r="FT60" s="48"/>
      <c r="FU60" s="48"/>
      <c r="FV60" s="48"/>
      <c r="FW60" s="48"/>
      <c r="FX60" s="48"/>
      <c r="FY60" s="48"/>
      <c r="FZ60" s="48"/>
      <c r="GA60" s="48"/>
      <c r="GB60" s="48"/>
      <c r="GC60" s="48"/>
      <c r="GD60" s="48"/>
      <c r="GE60" s="48"/>
      <c r="GF60" s="48"/>
      <c r="GG60" s="48"/>
      <c r="GH60" s="48"/>
      <c r="GI60" s="48"/>
      <c r="GJ60" s="48"/>
      <c r="GK60" s="48"/>
      <c r="GL60" s="48"/>
      <c r="GM60" s="48"/>
      <c r="GN60" s="48"/>
      <c r="GO60" s="48"/>
      <c r="GP60" s="48"/>
      <c r="GQ60" s="48"/>
      <c r="GR60" s="48"/>
      <c r="GS60" s="48"/>
      <c r="GT60" s="48"/>
      <c r="GU60" s="48"/>
      <c r="GV60" s="48"/>
      <c r="GW60" s="48"/>
      <c r="GX60" s="48"/>
      <c r="GY60" s="48"/>
      <c r="GZ60" s="48"/>
      <c r="HA60" s="48"/>
      <c r="HB60" s="48"/>
      <c r="HC60" s="48"/>
      <c r="HD60" s="48"/>
      <c r="HE60" s="48"/>
      <c r="HF60" s="48"/>
      <c r="HG60" s="48"/>
      <c r="HH60" s="48"/>
      <c r="HI60" s="48"/>
      <c r="HJ60" s="48"/>
      <c r="HK60" s="48"/>
      <c r="HL60" s="48"/>
      <c r="HM60" s="48"/>
      <c r="HN60" s="48"/>
      <c r="HO60" s="48"/>
      <c r="HP60" s="48"/>
      <c r="HQ60" s="48"/>
      <c r="HR60" s="48"/>
      <c r="HS60" s="48"/>
      <c r="HT60" s="48"/>
      <c r="HU60" s="48"/>
      <c r="HV60" s="48"/>
      <c r="HW60" s="48"/>
      <c r="HX60" s="48"/>
      <c r="HY60" s="48"/>
      <c r="HZ60" s="48"/>
      <c r="IA60" s="48"/>
      <c r="IB60" s="48"/>
      <c r="IC60" s="48"/>
      <c r="ID60" s="48"/>
      <c r="IE60" s="48"/>
      <c r="IF60" s="48"/>
      <c r="IG60" s="48"/>
      <c r="IH60" s="48"/>
      <c r="II60" s="48"/>
      <c r="IJ60" s="48"/>
      <c r="IK60" s="48"/>
      <c r="IL60" s="48"/>
      <c r="IM60" s="48"/>
      <c r="IN60" s="48"/>
      <c r="IO60" s="48"/>
      <c r="IP60" s="48"/>
      <c r="IQ60" s="48"/>
      <c r="IR60" s="48"/>
      <c r="IS60" s="48"/>
      <c r="IT60" s="48"/>
      <c r="IU60" s="48"/>
      <c r="IV60" s="48"/>
      <c r="IW60" s="48"/>
      <c r="IX60" s="48"/>
      <c r="IY60" s="48"/>
      <c r="IZ60" s="48"/>
      <c r="JA60" s="48"/>
      <c r="JB60" s="48"/>
      <c r="JC60" s="48"/>
      <c r="JD60" s="48"/>
      <c r="JE60" s="48"/>
      <c r="JF60" s="48"/>
    </row>
    <row r="61" spans="1:266" s="145" customFormat="1" ht="36" customHeight="1">
      <c r="A61" s="48"/>
      <c r="B61" s="11"/>
      <c r="C61" s="394"/>
      <c r="D61" s="394"/>
      <c r="E61" s="65"/>
      <c r="F61" s="65"/>
      <c r="G61" s="208"/>
      <c r="H61" s="65"/>
      <c r="I61" s="65"/>
      <c r="J61" s="65"/>
      <c r="K61" s="1"/>
      <c r="L61" s="1"/>
      <c r="M61" s="1"/>
      <c r="N61" s="394"/>
      <c r="O61" s="394"/>
      <c r="P61" s="394"/>
      <c r="Q61" s="394"/>
      <c r="R61" s="394"/>
      <c r="S61" s="394"/>
      <c r="T61" s="394"/>
    </row>
    <row r="62" spans="1:266" s="36" customFormat="1" ht="18.600000000000001" customHeight="1">
      <c r="B62" s="11"/>
      <c r="C62" s="394"/>
      <c r="D62" s="394"/>
      <c r="E62" s="65"/>
      <c r="F62" s="65"/>
      <c r="G62" s="208"/>
      <c r="H62" s="65"/>
      <c r="I62" s="65"/>
      <c r="J62" s="65"/>
      <c r="K62" s="1"/>
      <c r="L62" s="1"/>
      <c r="M62" s="1"/>
      <c r="N62" s="394"/>
      <c r="O62" s="394"/>
      <c r="P62" s="394"/>
      <c r="Q62" s="394"/>
      <c r="R62" s="394"/>
      <c r="S62" s="394"/>
      <c r="T62" s="394"/>
    </row>
    <row r="63" spans="1:266" s="36" customFormat="1" ht="18.600000000000001" customHeight="1">
      <c r="B63" s="11"/>
      <c r="C63" s="394"/>
      <c r="D63" s="394"/>
      <c r="E63" s="65"/>
      <c r="F63" s="65"/>
      <c r="G63" s="208"/>
      <c r="H63" s="65"/>
      <c r="I63" s="65"/>
      <c r="J63" s="65"/>
      <c r="K63" s="1"/>
      <c r="L63" s="1"/>
      <c r="M63" s="1"/>
      <c r="N63" s="394"/>
      <c r="O63" s="394"/>
      <c r="P63" s="394"/>
      <c r="Q63" s="394"/>
      <c r="R63" s="394"/>
      <c r="S63" s="394"/>
      <c r="T63" s="394"/>
    </row>
    <row r="64" spans="1:266" ht="18.600000000000001" customHeight="1">
      <c r="A64" s="77"/>
      <c r="B64" s="11"/>
      <c r="C64" s="394"/>
      <c r="D64" s="394"/>
      <c r="E64" s="65"/>
      <c r="F64" s="65"/>
      <c r="G64" s="208"/>
      <c r="H64" s="65"/>
      <c r="I64" s="65"/>
      <c r="J64" s="65"/>
      <c r="N64" s="394"/>
      <c r="O64" s="394"/>
      <c r="P64" s="394"/>
      <c r="Q64" s="394"/>
      <c r="R64" s="394"/>
      <c r="S64" s="394"/>
      <c r="T64" s="485"/>
      <c r="U64" s="70"/>
      <c r="V64" s="80"/>
      <c r="W64" s="137"/>
      <c r="X64" s="80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  <c r="FP64" s="48"/>
      <c r="FQ64" s="48"/>
      <c r="FR64" s="48"/>
      <c r="FS64" s="48"/>
      <c r="FT64" s="48"/>
      <c r="FU64" s="48"/>
      <c r="FV64" s="48"/>
      <c r="FW64" s="48"/>
      <c r="FX64" s="48"/>
      <c r="FY64" s="48"/>
      <c r="FZ64" s="48"/>
      <c r="GA64" s="48"/>
      <c r="GB64" s="48"/>
      <c r="GC64" s="48"/>
      <c r="GD64" s="48"/>
      <c r="GE64" s="48"/>
      <c r="GF64" s="48"/>
      <c r="GG64" s="48"/>
      <c r="GH64" s="48"/>
      <c r="GI64" s="48"/>
      <c r="GJ64" s="48"/>
      <c r="GK64" s="48"/>
      <c r="GL64" s="48"/>
      <c r="GM64" s="48"/>
      <c r="GN64" s="48"/>
      <c r="GO64" s="48"/>
      <c r="GP64" s="48"/>
      <c r="GQ64" s="48"/>
      <c r="GR64" s="48"/>
      <c r="GS64" s="48"/>
      <c r="GT64" s="48"/>
      <c r="GU64" s="48"/>
      <c r="GV64" s="48"/>
      <c r="GW64" s="48"/>
      <c r="GX64" s="48"/>
      <c r="GY64" s="48"/>
      <c r="GZ64" s="48"/>
      <c r="HA64" s="48"/>
      <c r="HB64" s="48"/>
      <c r="HC64" s="48"/>
      <c r="HD64" s="48"/>
      <c r="HE64" s="48"/>
      <c r="HF64" s="48"/>
      <c r="HG64" s="48"/>
      <c r="HH64" s="48"/>
      <c r="HI64" s="48"/>
      <c r="HJ64" s="48"/>
      <c r="HK64" s="48"/>
      <c r="HL64" s="48"/>
      <c r="HM64" s="48"/>
      <c r="HN64" s="48"/>
      <c r="HO64" s="48"/>
      <c r="HP64" s="48"/>
      <c r="HQ64" s="48"/>
      <c r="HR64" s="48"/>
      <c r="HS64" s="48"/>
      <c r="HT64" s="48"/>
      <c r="HU64" s="48"/>
      <c r="HV64" s="48"/>
      <c r="HW64" s="48"/>
      <c r="HX64" s="48"/>
      <c r="HY64" s="48"/>
      <c r="HZ64" s="48"/>
      <c r="IA64" s="48"/>
      <c r="IB64" s="48"/>
      <c r="IC64" s="48"/>
      <c r="ID64" s="48"/>
      <c r="IE64" s="48"/>
      <c r="IF64" s="48"/>
      <c r="IG64" s="48"/>
      <c r="IH64" s="48"/>
      <c r="II64" s="48"/>
      <c r="IJ64" s="48"/>
      <c r="IK64" s="48"/>
      <c r="IL64" s="48"/>
      <c r="IM64" s="48"/>
      <c r="IN64" s="48"/>
      <c r="IO64" s="48"/>
      <c r="IP64" s="48"/>
      <c r="IQ64" s="48"/>
      <c r="IR64" s="48"/>
      <c r="IS64" s="48"/>
      <c r="IT64" s="48"/>
      <c r="IU64" s="48"/>
      <c r="IV64" s="48"/>
      <c r="IW64" s="48"/>
      <c r="IX64" s="48"/>
      <c r="IY64" s="48"/>
      <c r="IZ64" s="48"/>
      <c r="JA64" s="48"/>
      <c r="JB64" s="48"/>
      <c r="JC64" s="48"/>
      <c r="JD64" s="48"/>
      <c r="JE64" s="48"/>
      <c r="JF64" s="48"/>
    </row>
    <row r="65" spans="1:266" s="145" customFormat="1" ht="55.9" customHeight="1">
      <c r="A65" s="48"/>
      <c r="B65" s="11"/>
      <c r="C65" s="394"/>
      <c r="D65" s="394"/>
      <c r="E65" s="65"/>
      <c r="F65" s="65"/>
      <c r="G65" s="208"/>
      <c r="H65" s="65"/>
      <c r="I65" s="65"/>
      <c r="J65" s="65"/>
      <c r="K65" s="1"/>
      <c r="L65" s="1"/>
      <c r="M65" s="1"/>
      <c r="N65" s="394"/>
      <c r="O65" s="394"/>
      <c r="P65" s="394"/>
      <c r="Q65" s="394"/>
      <c r="R65" s="394"/>
      <c r="S65" s="394"/>
      <c r="T65" s="394"/>
    </row>
    <row r="66" spans="1:266" s="36" customFormat="1" ht="24" customHeight="1">
      <c r="B66" s="11"/>
      <c r="C66" s="394"/>
      <c r="D66" s="394"/>
      <c r="E66" s="65"/>
      <c r="F66" s="65"/>
      <c r="G66" s="208"/>
      <c r="H66" s="65"/>
      <c r="I66" s="65"/>
      <c r="J66" s="65"/>
      <c r="K66" s="1"/>
      <c r="L66" s="1"/>
      <c r="M66" s="1"/>
      <c r="N66" s="394"/>
      <c r="O66" s="394"/>
      <c r="P66" s="394"/>
      <c r="Q66" s="394"/>
      <c r="R66" s="394"/>
      <c r="S66" s="394"/>
      <c r="T66" s="394"/>
    </row>
    <row r="67" spans="1:266" s="36" customFormat="1" ht="24" customHeight="1">
      <c r="B67" s="11"/>
      <c r="C67" s="394"/>
      <c r="D67" s="394"/>
      <c r="E67" s="65"/>
      <c r="F67" s="65"/>
      <c r="G67" s="208"/>
      <c r="H67" s="65"/>
      <c r="I67" s="65"/>
      <c r="J67" s="65"/>
      <c r="K67" s="1"/>
      <c r="L67" s="1"/>
      <c r="M67" s="1"/>
      <c r="N67" s="394"/>
      <c r="O67" s="394"/>
      <c r="P67" s="394"/>
      <c r="Q67" s="394"/>
      <c r="R67" s="394"/>
      <c r="S67" s="394"/>
      <c r="T67" s="394"/>
    </row>
    <row r="68" spans="1:266" ht="24" customHeight="1">
      <c r="A68" s="77"/>
      <c r="B68" s="11"/>
      <c r="C68" s="394"/>
      <c r="D68" s="394"/>
      <c r="E68" s="65"/>
      <c r="F68" s="65"/>
      <c r="G68" s="208"/>
      <c r="H68" s="65"/>
      <c r="I68" s="65"/>
      <c r="J68" s="65"/>
      <c r="N68" s="394"/>
      <c r="O68" s="394"/>
      <c r="P68" s="394"/>
      <c r="Q68" s="394"/>
      <c r="R68" s="394"/>
      <c r="S68" s="394"/>
      <c r="T68" s="485"/>
      <c r="U68" s="70"/>
      <c r="V68" s="80"/>
      <c r="W68" s="137"/>
      <c r="X68" s="80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  <c r="FP68" s="48"/>
      <c r="FQ68" s="48"/>
      <c r="FR68" s="48"/>
      <c r="FS68" s="48"/>
      <c r="FT68" s="48"/>
      <c r="FU68" s="48"/>
      <c r="FV68" s="48"/>
      <c r="FW68" s="48"/>
      <c r="FX68" s="48"/>
      <c r="FY68" s="48"/>
      <c r="FZ68" s="48"/>
      <c r="GA68" s="48"/>
      <c r="GB68" s="48"/>
      <c r="GC68" s="48"/>
      <c r="GD68" s="48"/>
      <c r="GE68" s="48"/>
      <c r="GF68" s="48"/>
      <c r="GG68" s="48"/>
      <c r="GH68" s="48"/>
      <c r="GI68" s="48"/>
      <c r="GJ68" s="48"/>
      <c r="GK68" s="48"/>
      <c r="GL68" s="48"/>
      <c r="GM68" s="48"/>
      <c r="GN68" s="48"/>
      <c r="GO68" s="48"/>
      <c r="GP68" s="48"/>
      <c r="GQ68" s="48"/>
      <c r="GR68" s="48"/>
      <c r="GS68" s="48"/>
      <c r="GT68" s="48"/>
      <c r="GU68" s="48"/>
      <c r="GV68" s="48"/>
      <c r="GW68" s="48"/>
      <c r="GX68" s="48"/>
      <c r="GY68" s="48"/>
      <c r="GZ68" s="48"/>
      <c r="HA68" s="48"/>
      <c r="HB68" s="48"/>
      <c r="HC68" s="48"/>
      <c r="HD68" s="48"/>
      <c r="HE68" s="48"/>
      <c r="HF68" s="48"/>
      <c r="HG68" s="48"/>
      <c r="HH68" s="48"/>
      <c r="HI68" s="48"/>
      <c r="HJ68" s="48"/>
      <c r="HK68" s="48"/>
      <c r="HL68" s="48"/>
      <c r="HM68" s="48"/>
      <c r="HN68" s="48"/>
      <c r="HO68" s="48"/>
      <c r="HP68" s="48"/>
      <c r="HQ68" s="48"/>
      <c r="HR68" s="48"/>
      <c r="HS68" s="48"/>
      <c r="HT68" s="48"/>
      <c r="HU68" s="48"/>
      <c r="HV68" s="48"/>
      <c r="HW68" s="48"/>
      <c r="HX68" s="48"/>
      <c r="HY68" s="48"/>
      <c r="HZ68" s="48"/>
      <c r="IA68" s="48"/>
      <c r="IB68" s="48"/>
      <c r="IC68" s="48"/>
      <c r="ID68" s="48"/>
      <c r="IE68" s="48"/>
      <c r="IF68" s="48"/>
      <c r="IG68" s="48"/>
      <c r="IH68" s="48"/>
      <c r="II68" s="48"/>
      <c r="IJ68" s="48"/>
      <c r="IK68" s="48"/>
      <c r="IL68" s="48"/>
      <c r="IM68" s="48"/>
      <c r="IN68" s="48"/>
      <c r="IO68" s="48"/>
      <c r="IP68" s="48"/>
      <c r="IQ68" s="48"/>
      <c r="IR68" s="48"/>
      <c r="IS68" s="48"/>
      <c r="IT68" s="48"/>
      <c r="IU68" s="48"/>
      <c r="IV68" s="48"/>
      <c r="IW68" s="48"/>
      <c r="IX68" s="48"/>
      <c r="IY68" s="48"/>
      <c r="IZ68" s="48"/>
      <c r="JA68" s="48"/>
      <c r="JB68" s="48"/>
      <c r="JC68" s="48"/>
      <c r="JD68" s="48"/>
      <c r="JE68" s="48"/>
      <c r="JF68" s="48"/>
    </row>
    <row r="69" spans="1:266" ht="25.5" customHeight="1">
      <c r="A69" s="125"/>
      <c r="P69" s="65"/>
    </row>
    <row r="70" spans="1:266" ht="25.5" customHeight="1">
      <c r="P70" s="65"/>
    </row>
    <row r="71" spans="1:266" ht="21.75" customHeight="1">
      <c r="A71" s="77"/>
      <c r="B71" s="139"/>
      <c r="C71" s="140"/>
      <c r="D71" s="141"/>
      <c r="E71" s="141"/>
      <c r="F71" s="141"/>
      <c r="G71" s="207"/>
      <c r="H71" s="141"/>
      <c r="I71" s="141"/>
      <c r="J71" s="141"/>
      <c r="K71" s="142"/>
      <c r="L71" s="142"/>
      <c r="M71" s="142"/>
      <c r="N71" s="136"/>
      <c r="O71" s="136"/>
      <c r="P71" s="136"/>
      <c r="Q71" s="136"/>
      <c r="R71" s="77"/>
      <c r="S71" s="70"/>
      <c r="T71" s="80"/>
      <c r="U71" s="137"/>
      <c r="V71" s="80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  <c r="FP71" s="48"/>
      <c r="FQ71" s="48"/>
      <c r="FR71" s="48"/>
      <c r="FS71" s="48"/>
      <c r="FT71" s="48"/>
      <c r="FU71" s="48"/>
      <c r="FV71" s="48"/>
      <c r="FW71" s="48"/>
      <c r="FX71" s="48"/>
      <c r="FY71" s="48"/>
      <c r="FZ71" s="48"/>
      <c r="GA71" s="48"/>
      <c r="GB71" s="48"/>
      <c r="GC71" s="48"/>
      <c r="GD71" s="48"/>
      <c r="GE71" s="48"/>
      <c r="GF71" s="48"/>
      <c r="GG71" s="48"/>
      <c r="GH71" s="48"/>
      <c r="GI71" s="48"/>
      <c r="GJ71" s="48"/>
      <c r="GK71" s="48"/>
      <c r="GL71" s="48"/>
      <c r="GM71" s="48"/>
      <c r="GN71" s="48"/>
      <c r="GO71" s="48"/>
      <c r="GP71" s="48"/>
      <c r="GQ71" s="48"/>
      <c r="GR71" s="48"/>
      <c r="GS71" s="48"/>
      <c r="GT71" s="48"/>
      <c r="GU71" s="48"/>
      <c r="GV71" s="48"/>
      <c r="GW71" s="48"/>
      <c r="GX71" s="48"/>
      <c r="GY71" s="48"/>
      <c r="GZ71" s="48"/>
      <c r="HA71" s="48"/>
      <c r="HB71" s="48"/>
      <c r="HC71" s="48"/>
      <c r="HD71" s="48"/>
      <c r="HE71" s="48"/>
      <c r="HF71" s="48"/>
      <c r="HG71" s="48"/>
      <c r="HH71" s="48"/>
      <c r="HI71" s="48"/>
      <c r="HJ71" s="48"/>
      <c r="HK71" s="48"/>
      <c r="HL71" s="48"/>
      <c r="HM71" s="48"/>
      <c r="HN71" s="48"/>
      <c r="HO71" s="48"/>
      <c r="HP71" s="48"/>
      <c r="HQ71" s="48"/>
      <c r="HR71" s="48"/>
      <c r="HS71" s="48"/>
      <c r="HT71" s="48"/>
      <c r="HU71" s="48"/>
      <c r="HV71" s="48"/>
      <c r="HW71" s="48"/>
      <c r="HX71" s="48"/>
      <c r="HY71" s="48"/>
      <c r="HZ71" s="48"/>
      <c r="IA71" s="48"/>
      <c r="IB71" s="48"/>
      <c r="IC71" s="48"/>
      <c r="ID71" s="48"/>
      <c r="IE71" s="48"/>
      <c r="IF71" s="48"/>
      <c r="IG71" s="48"/>
      <c r="IH71" s="48"/>
      <c r="II71" s="48"/>
      <c r="IJ71" s="48"/>
      <c r="IK71" s="48"/>
      <c r="IL71" s="48"/>
      <c r="IM71" s="48"/>
      <c r="IN71" s="48"/>
      <c r="IO71" s="48"/>
      <c r="IP71" s="48"/>
      <c r="IQ71" s="48"/>
      <c r="IR71" s="48"/>
      <c r="IS71" s="48"/>
      <c r="IT71" s="48"/>
      <c r="IU71" s="48"/>
      <c r="IV71" s="48"/>
      <c r="IW71" s="48"/>
      <c r="IX71" s="48"/>
      <c r="IY71" s="48"/>
      <c r="IZ71" s="48"/>
      <c r="JA71" s="48"/>
      <c r="JB71" s="48"/>
      <c r="JC71" s="48"/>
      <c r="JD71" s="48"/>
    </row>
    <row r="72" spans="1:266" ht="21.75" customHeight="1">
      <c r="A72" s="77"/>
      <c r="B72" s="124"/>
      <c r="C72" s="140"/>
      <c r="D72" s="141"/>
      <c r="E72" s="141"/>
      <c r="F72" s="141"/>
      <c r="G72" s="207"/>
      <c r="H72" s="141"/>
      <c r="I72" s="141"/>
      <c r="J72" s="141"/>
      <c r="K72" s="142"/>
      <c r="L72" s="142"/>
      <c r="M72" s="142"/>
      <c r="N72" s="136"/>
      <c r="O72" s="136"/>
      <c r="P72" s="136"/>
      <c r="Q72" s="136"/>
      <c r="R72" s="77"/>
      <c r="S72" s="135"/>
      <c r="T72" s="143"/>
      <c r="U72" s="144"/>
      <c r="V72" s="143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  <c r="FP72" s="48"/>
      <c r="FQ72" s="48"/>
      <c r="FR72" s="48"/>
      <c r="FS72" s="48"/>
      <c r="FT72" s="48"/>
      <c r="FU72" s="48"/>
      <c r="FV72" s="48"/>
      <c r="FW72" s="48"/>
      <c r="FX72" s="48"/>
      <c r="FY72" s="48"/>
      <c r="FZ72" s="48"/>
      <c r="GA72" s="48"/>
      <c r="GB72" s="48"/>
      <c r="GC72" s="48"/>
      <c r="GD72" s="48"/>
      <c r="GE72" s="48"/>
      <c r="GF72" s="48"/>
      <c r="GG72" s="48"/>
      <c r="GH72" s="48"/>
      <c r="GI72" s="48"/>
      <c r="GJ72" s="48"/>
      <c r="GK72" s="48"/>
      <c r="GL72" s="48"/>
      <c r="GM72" s="48"/>
      <c r="GN72" s="48"/>
      <c r="GO72" s="48"/>
      <c r="GP72" s="48"/>
      <c r="GQ72" s="48"/>
      <c r="GR72" s="48"/>
      <c r="GS72" s="48"/>
      <c r="GT72" s="48"/>
      <c r="GU72" s="48"/>
      <c r="GV72" s="48"/>
      <c r="GW72" s="48"/>
      <c r="GX72" s="48"/>
      <c r="GY72" s="48"/>
      <c r="GZ72" s="48"/>
      <c r="HA72" s="48"/>
      <c r="HB72" s="48"/>
      <c r="HC72" s="48"/>
      <c r="HD72" s="48"/>
      <c r="HE72" s="48"/>
      <c r="HF72" s="48"/>
      <c r="HG72" s="48"/>
      <c r="HH72" s="48"/>
      <c r="HI72" s="48"/>
      <c r="HJ72" s="48"/>
      <c r="HK72" s="48"/>
      <c r="HL72" s="48"/>
      <c r="HM72" s="48"/>
      <c r="HN72" s="48"/>
      <c r="HO72" s="48"/>
      <c r="HP72" s="48"/>
      <c r="HQ72" s="48"/>
      <c r="HR72" s="48"/>
      <c r="HS72" s="48"/>
      <c r="HT72" s="48"/>
      <c r="HU72" s="48"/>
      <c r="HV72" s="48"/>
      <c r="HW72" s="48"/>
      <c r="HX72" s="48"/>
      <c r="HY72" s="48"/>
      <c r="HZ72" s="48"/>
      <c r="IA72" s="48"/>
      <c r="IB72" s="48"/>
      <c r="IC72" s="48"/>
      <c r="ID72" s="48"/>
      <c r="IE72" s="48"/>
      <c r="IF72" s="48"/>
      <c r="IG72" s="48"/>
      <c r="IH72" s="48"/>
      <c r="II72" s="48"/>
      <c r="IJ72" s="48"/>
      <c r="IK72" s="48"/>
      <c r="IL72" s="48"/>
      <c r="IM72" s="48"/>
      <c r="IN72" s="48"/>
      <c r="IO72" s="48"/>
      <c r="IP72" s="48"/>
      <c r="IQ72" s="48"/>
      <c r="IR72" s="48"/>
      <c r="IS72" s="48"/>
      <c r="IT72" s="48"/>
      <c r="IU72" s="48"/>
      <c r="IV72" s="48"/>
      <c r="IW72" s="48"/>
      <c r="IX72" s="48"/>
      <c r="IY72" s="48"/>
      <c r="IZ72" s="48"/>
      <c r="JA72" s="48"/>
      <c r="JB72" s="48"/>
      <c r="JC72" s="48"/>
      <c r="JD72" s="48"/>
    </row>
    <row r="73" spans="1:266" s="145" customFormat="1" ht="29.25" customHeight="1">
      <c r="A73" s="48"/>
      <c r="B73" s="11"/>
      <c r="C73" s="394"/>
      <c r="D73" s="394"/>
      <c r="E73" s="65"/>
      <c r="F73" s="65"/>
      <c r="G73" s="208"/>
      <c r="H73" s="65"/>
      <c r="I73" s="65"/>
      <c r="J73" s="65"/>
      <c r="K73" s="1"/>
      <c r="L73" s="1"/>
      <c r="M73" s="1"/>
      <c r="N73" s="394"/>
      <c r="O73" s="394"/>
      <c r="P73" s="394"/>
      <c r="Q73" s="394"/>
      <c r="R73" s="394"/>
    </row>
    <row r="74" spans="1:266" s="36" customFormat="1" ht="29.25" customHeight="1">
      <c r="B74" s="11"/>
      <c r="C74" s="394"/>
      <c r="D74" s="394"/>
      <c r="E74" s="65"/>
      <c r="F74" s="65"/>
      <c r="G74" s="208"/>
      <c r="H74" s="65"/>
      <c r="I74" s="65"/>
      <c r="J74" s="65"/>
      <c r="K74" s="1"/>
      <c r="L74" s="1"/>
      <c r="M74" s="1"/>
      <c r="N74" s="394"/>
      <c r="O74" s="394"/>
      <c r="P74" s="394"/>
      <c r="Q74" s="394"/>
      <c r="R74" s="394"/>
    </row>
    <row r="75" spans="1:266" s="36" customFormat="1" ht="29.25" customHeight="1">
      <c r="B75" s="11"/>
      <c r="C75" s="394"/>
      <c r="D75" s="394"/>
      <c r="E75" s="65"/>
      <c r="F75" s="65"/>
      <c r="G75" s="208"/>
      <c r="H75" s="65"/>
      <c r="I75" s="65"/>
      <c r="J75" s="65"/>
      <c r="K75" s="1"/>
      <c r="L75" s="1"/>
      <c r="M75" s="1"/>
      <c r="N75" s="394"/>
      <c r="O75" s="394"/>
      <c r="P75" s="394"/>
      <c r="Q75" s="394"/>
      <c r="R75" s="394"/>
    </row>
    <row r="76" spans="1:266" ht="24" customHeight="1">
      <c r="A76" s="77"/>
      <c r="B76" s="11"/>
      <c r="C76" s="394"/>
      <c r="D76" s="394"/>
      <c r="E76" s="65"/>
      <c r="F76" s="65"/>
      <c r="G76" s="208"/>
      <c r="H76" s="65"/>
      <c r="I76" s="65"/>
      <c r="J76" s="65"/>
      <c r="N76" s="394"/>
      <c r="O76" s="394"/>
      <c r="P76" s="394"/>
      <c r="Q76" s="394"/>
      <c r="R76" s="485"/>
      <c r="S76" s="70"/>
      <c r="T76" s="80"/>
      <c r="U76" s="137"/>
      <c r="V76" s="80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  <c r="FP76" s="48"/>
      <c r="FQ76" s="48"/>
      <c r="FR76" s="48"/>
      <c r="FS76" s="48"/>
      <c r="FT76" s="48"/>
      <c r="FU76" s="48"/>
      <c r="FV76" s="48"/>
      <c r="FW76" s="48"/>
      <c r="FX76" s="48"/>
      <c r="FY76" s="48"/>
      <c r="FZ76" s="48"/>
      <c r="GA76" s="48"/>
      <c r="GB76" s="48"/>
      <c r="GC76" s="48"/>
      <c r="GD76" s="48"/>
      <c r="GE76" s="48"/>
      <c r="GF76" s="48"/>
      <c r="GG76" s="48"/>
      <c r="GH76" s="48"/>
      <c r="GI76" s="48"/>
      <c r="GJ76" s="48"/>
      <c r="GK76" s="48"/>
      <c r="GL76" s="48"/>
      <c r="GM76" s="48"/>
      <c r="GN76" s="48"/>
      <c r="GO76" s="48"/>
      <c r="GP76" s="48"/>
      <c r="GQ76" s="48"/>
      <c r="GR76" s="48"/>
      <c r="GS76" s="48"/>
      <c r="GT76" s="48"/>
      <c r="GU76" s="48"/>
      <c r="GV76" s="48"/>
      <c r="GW76" s="48"/>
      <c r="GX76" s="48"/>
      <c r="GY76" s="48"/>
      <c r="GZ76" s="48"/>
      <c r="HA76" s="48"/>
      <c r="HB76" s="48"/>
      <c r="HC76" s="48"/>
      <c r="HD76" s="48"/>
      <c r="HE76" s="48"/>
      <c r="HF76" s="48"/>
      <c r="HG76" s="48"/>
      <c r="HH76" s="48"/>
      <c r="HI76" s="48"/>
      <c r="HJ76" s="48"/>
      <c r="HK76" s="48"/>
      <c r="HL76" s="48"/>
      <c r="HM76" s="48"/>
      <c r="HN76" s="48"/>
      <c r="HO76" s="48"/>
      <c r="HP76" s="48"/>
      <c r="HQ76" s="48"/>
      <c r="HR76" s="48"/>
      <c r="HS76" s="48"/>
      <c r="HT76" s="48"/>
      <c r="HU76" s="48"/>
      <c r="HV76" s="48"/>
      <c r="HW76" s="48"/>
      <c r="HX76" s="48"/>
      <c r="HY76" s="48"/>
      <c r="HZ76" s="48"/>
      <c r="IA76" s="48"/>
      <c r="IB76" s="48"/>
      <c r="IC76" s="48"/>
      <c r="ID76" s="48"/>
      <c r="IE76" s="48"/>
      <c r="IF76" s="48"/>
      <c r="IG76" s="48"/>
      <c r="IH76" s="48"/>
      <c r="II76" s="48"/>
      <c r="IJ76" s="48"/>
      <c r="IK76" s="48"/>
      <c r="IL76" s="48"/>
      <c r="IM76" s="48"/>
      <c r="IN76" s="48"/>
      <c r="IO76" s="48"/>
      <c r="IP76" s="48"/>
      <c r="IQ76" s="48"/>
      <c r="IR76" s="48"/>
      <c r="IS76" s="48"/>
      <c r="IT76" s="48"/>
      <c r="IU76" s="48"/>
      <c r="IV76" s="48"/>
      <c r="IW76" s="48"/>
      <c r="IX76" s="48"/>
      <c r="IY76" s="48"/>
      <c r="IZ76" s="48"/>
      <c r="JA76" s="48"/>
      <c r="JB76" s="48"/>
      <c r="JC76" s="48"/>
      <c r="JD76" s="48"/>
    </row>
    <row r="77" spans="1:266" ht="24" customHeight="1">
      <c r="A77" s="77"/>
      <c r="B77" s="65"/>
      <c r="C77" s="65"/>
      <c r="D77" s="65"/>
      <c r="E77" s="65"/>
      <c r="F77" s="65"/>
      <c r="G77" s="208"/>
      <c r="H77" s="65"/>
      <c r="I77" s="65"/>
      <c r="J77" s="65"/>
      <c r="N77" s="65"/>
      <c r="O77" s="65"/>
      <c r="P77" s="65"/>
      <c r="Q77" s="65"/>
      <c r="R77" s="65"/>
      <c r="S77" s="146"/>
      <c r="T77" s="138"/>
      <c r="U77" s="147"/>
      <c r="V77" s="13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  <c r="FP77" s="48"/>
      <c r="FQ77" s="48"/>
      <c r="FR77" s="48"/>
      <c r="FS77" s="48"/>
      <c r="FT77" s="48"/>
      <c r="FU77" s="48"/>
      <c r="FV77" s="48"/>
      <c r="FW77" s="48"/>
      <c r="FX77" s="48"/>
      <c r="FY77" s="48"/>
      <c r="FZ77" s="48"/>
      <c r="GA77" s="48"/>
      <c r="GB77" s="48"/>
      <c r="GC77" s="48"/>
      <c r="GD77" s="48"/>
      <c r="GE77" s="48"/>
      <c r="GF77" s="48"/>
      <c r="GG77" s="48"/>
      <c r="GH77" s="48"/>
      <c r="GI77" s="48"/>
      <c r="GJ77" s="48"/>
      <c r="GK77" s="48"/>
      <c r="GL77" s="48"/>
      <c r="GM77" s="48"/>
      <c r="GN77" s="48"/>
      <c r="GO77" s="48"/>
      <c r="GP77" s="48"/>
      <c r="GQ77" s="48"/>
      <c r="GR77" s="48"/>
      <c r="GS77" s="48"/>
      <c r="GT77" s="48"/>
      <c r="GU77" s="48"/>
      <c r="GV77" s="48"/>
      <c r="GW77" s="48"/>
      <c r="GX77" s="48"/>
      <c r="GY77" s="48"/>
      <c r="GZ77" s="48"/>
      <c r="HA77" s="48"/>
      <c r="HB77" s="48"/>
      <c r="HC77" s="48"/>
      <c r="HD77" s="48"/>
      <c r="HE77" s="48"/>
      <c r="HF77" s="48"/>
      <c r="HG77" s="48"/>
      <c r="HH77" s="48"/>
      <c r="HI77" s="48"/>
      <c r="HJ77" s="48"/>
      <c r="HK77" s="48"/>
      <c r="HL77" s="48"/>
      <c r="HM77" s="48"/>
      <c r="HN77" s="48"/>
      <c r="HO77" s="48"/>
      <c r="HP77" s="48"/>
      <c r="HQ77" s="48"/>
      <c r="HR77" s="48"/>
      <c r="HS77" s="48"/>
      <c r="HT77" s="48"/>
      <c r="HU77" s="48"/>
      <c r="HV77" s="48"/>
      <c r="HW77" s="48"/>
      <c r="HX77" s="48"/>
      <c r="HY77" s="48"/>
      <c r="HZ77" s="48"/>
      <c r="IA77" s="48"/>
      <c r="IB77" s="48"/>
      <c r="IC77" s="48"/>
      <c r="ID77" s="48"/>
      <c r="IE77" s="48"/>
      <c r="IF77" s="48"/>
      <c r="IG77" s="48"/>
      <c r="IH77" s="48"/>
      <c r="II77" s="48"/>
      <c r="IJ77" s="48"/>
      <c r="IK77" s="48"/>
      <c r="IL77" s="48"/>
      <c r="IM77" s="48"/>
      <c r="IN77" s="48"/>
      <c r="IO77" s="48"/>
      <c r="IP77" s="48"/>
      <c r="IQ77" s="48"/>
      <c r="IR77" s="48"/>
      <c r="IS77" s="48"/>
      <c r="IT77" s="48"/>
      <c r="IU77" s="48"/>
      <c r="IV77" s="48"/>
      <c r="IW77" s="48"/>
      <c r="IX77" s="48"/>
      <c r="IY77" s="48"/>
      <c r="IZ77" s="48"/>
      <c r="JA77" s="48"/>
      <c r="JB77" s="48"/>
      <c r="JC77" s="48"/>
      <c r="JD77" s="48"/>
    </row>
    <row r="78" spans="1:266" ht="24" customHeight="1">
      <c r="A78" s="77"/>
      <c r="B78" s="65"/>
      <c r="C78" s="65"/>
      <c r="D78" s="65"/>
      <c r="E78" s="65"/>
      <c r="F78" s="65"/>
      <c r="G78" s="208"/>
      <c r="H78" s="65"/>
      <c r="I78" s="65"/>
      <c r="J78" s="65"/>
      <c r="N78" s="65"/>
      <c r="O78" s="65"/>
      <c r="P78" s="65"/>
      <c r="Q78" s="65"/>
      <c r="R78" s="65"/>
      <c r="S78" s="146"/>
      <c r="T78" s="138"/>
      <c r="U78" s="147"/>
      <c r="V78" s="13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  <c r="FP78" s="48"/>
      <c r="FQ78" s="48"/>
      <c r="FR78" s="48"/>
      <c r="FS78" s="48"/>
      <c r="FT78" s="48"/>
      <c r="FU78" s="48"/>
      <c r="FV78" s="48"/>
      <c r="FW78" s="48"/>
      <c r="FX78" s="48"/>
      <c r="FY78" s="48"/>
      <c r="FZ78" s="48"/>
      <c r="GA78" s="48"/>
      <c r="GB78" s="48"/>
      <c r="GC78" s="48"/>
      <c r="GD78" s="48"/>
      <c r="GE78" s="48"/>
      <c r="GF78" s="48"/>
      <c r="GG78" s="48"/>
      <c r="GH78" s="48"/>
      <c r="GI78" s="48"/>
      <c r="GJ78" s="48"/>
      <c r="GK78" s="48"/>
      <c r="GL78" s="48"/>
      <c r="GM78" s="48"/>
      <c r="GN78" s="48"/>
      <c r="GO78" s="48"/>
      <c r="GP78" s="48"/>
      <c r="GQ78" s="48"/>
      <c r="GR78" s="48"/>
      <c r="GS78" s="48"/>
      <c r="GT78" s="48"/>
      <c r="GU78" s="48"/>
      <c r="GV78" s="48"/>
      <c r="GW78" s="48"/>
      <c r="GX78" s="48"/>
      <c r="GY78" s="48"/>
      <c r="GZ78" s="48"/>
      <c r="HA78" s="48"/>
      <c r="HB78" s="48"/>
      <c r="HC78" s="48"/>
      <c r="HD78" s="48"/>
      <c r="HE78" s="48"/>
      <c r="HF78" s="48"/>
      <c r="HG78" s="48"/>
      <c r="HH78" s="48"/>
      <c r="HI78" s="48"/>
      <c r="HJ78" s="48"/>
      <c r="HK78" s="48"/>
      <c r="HL78" s="48"/>
      <c r="HM78" s="48"/>
      <c r="HN78" s="48"/>
      <c r="HO78" s="48"/>
      <c r="HP78" s="48"/>
      <c r="HQ78" s="48"/>
      <c r="HR78" s="48"/>
      <c r="HS78" s="48"/>
      <c r="HT78" s="48"/>
      <c r="HU78" s="48"/>
      <c r="HV78" s="48"/>
      <c r="HW78" s="48"/>
      <c r="HX78" s="48"/>
      <c r="HY78" s="48"/>
      <c r="HZ78" s="48"/>
      <c r="IA78" s="48"/>
      <c r="IB78" s="48"/>
      <c r="IC78" s="48"/>
      <c r="ID78" s="48"/>
      <c r="IE78" s="48"/>
      <c r="IF78" s="48"/>
      <c r="IG78" s="48"/>
      <c r="IH78" s="48"/>
      <c r="II78" s="48"/>
      <c r="IJ78" s="48"/>
      <c r="IK78" s="48"/>
      <c r="IL78" s="48"/>
      <c r="IM78" s="48"/>
      <c r="IN78" s="48"/>
      <c r="IO78" s="48"/>
      <c r="IP78" s="48"/>
      <c r="IQ78" s="48"/>
      <c r="IR78" s="48"/>
      <c r="IS78" s="48"/>
      <c r="IT78" s="48"/>
      <c r="IU78" s="48"/>
      <c r="IV78" s="48"/>
      <c r="IW78" s="48"/>
      <c r="IX78" s="48"/>
      <c r="IY78" s="48"/>
      <c r="IZ78" s="48"/>
      <c r="JA78" s="48"/>
      <c r="JB78" s="48"/>
      <c r="JC78" s="48"/>
      <c r="JD78" s="48"/>
    </row>
    <row r="79" spans="1:266" ht="24" customHeight="1">
      <c r="A79" s="77"/>
      <c r="B79" s="65"/>
      <c r="C79" s="65"/>
      <c r="D79" s="65"/>
      <c r="E79" s="65"/>
      <c r="F79" s="65"/>
      <c r="G79" s="208"/>
      <c r="H79" s="65"/>
      <c r="I79" s="65"/>
      <c r="J79" s="65"/>
      <c r="N79" s="65"/>
      <c r="O79" s="65"/>
      <c r="P79" s="65"/>
      <c r="Q79" s="65"/>
      <c r="R79" s="65"/>
      <c r="S79" s="146"/>
      <c r="T79" s="138"/>
      <c r="U79" s="147"/>
      <c r="V79" s="13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  <c r="FP79" s="48"/>
      <c r="FQ79" s="48"/>
      <c r="FR79" s="48"/>
      <c r="FS79" s="48"/>
      <c r="FT79" s="48"/>
      <c r="FU79" s="48"/>
      <c r="FV79" s="48"/>
      <c r="FW79" s="48"/>
      <c r="FX79" s="48"/>
      <c r="FY79" s="48"/>
      <c r="FZ79" s="48"/>
      <c r="GA79" s="48"/>
      <c r="GB79" s="48"/>
      <c r="GC79" s="48"/>
      <c r="GD79" s="48"/>
      <c r="GE79" s="48"/>
      <c r="GF79" s="48"/>
      <c r="GG79" s="48"/>
      <c r="GH79" s="48"/>
      <c r="GI79" s="48"/>
      <c r="GJ79" s="48"/>
      <c r="GK79" s="48"/>
      <c r="GL79" s="48"/>
      <c r="GM79" s="48"/>
      <c r="GN79" s="48"/>
      <c r="GO79" s="48"/>
      <c r="GP79" s="48"/>
      <c r="GQ79" s="48"/>
      <c r="GR79" s="48"/>
      <c r="GS79" s="48"/>
      <c r="GT79" s="48"/>
      <c r="GU79" s="48"/>
      <c r="GV79" s="48"/>
      <c r="GW79" s="48"/>
      <c r="GX79" s="48"/>
      <c r="GY79" s="48"/>
      <c r="GZ79" s="48"/>
      <c r="HA79" s="48"/>
      <c r="HB79" s="48"/>
      <c r="HC79" s="48"/>
      <c r="HD79" s="48"/>
      <c r="HE79" s="48"/>
      <c r="HF79" s="48"/>
      <c r="HG79" s="48"/>
      <c r="HH79" s="48"/>
      <c r="HI79" s="48"/>
      <c r="HJ79" s="48"/>
      <c r="HK79" s="48"/>
      <c r="HL79" s="48"/>
      <c r="HM79" s="48"/>
      <c r="HN79" s="48"/>
      <c r="HO79" s="48"/>
      <c r="HP79" s="48"/>
      <c r="HQ79" s="48"/>
      <c r="HR79" s="48"/>
      <c r="HS79" s="48"/>
      <c r="HT79" s="48"/>
      <c r="HU79" s="48"/>
      <c r="HV79" s="48"/>
      <c r="HW79" s="48"/>
      <c r="HX79" s="48"/>
      <c r="HY79" s="48"/>
      <c r="HZ79" s="48"/>
      <c r="IA79" s="48"/>
      <c r="IB79" s="48"/>
      <c r="IC79" s="48"/>
      <c r="ID79" s="48"/>
      <c r="IE79" s="48"/>
      <c r="IF79" s="48"/>
      <c r="IG79" s="48"/>
      <c r="IH79" s="48"/>
      <c r="II79" s="48"/>
      <c r="IJ79" s="48"/>
      <c r="IK79" s="48"/>
      <c r="IL79" s="48"/>
      <c r="IM79" s="48"/>
      <c r="IN79" s="48"/>
      <c r="IO79" s="48"/>
      <c r="IP79" s="48"/>
      <c r="IQ79" s="48"/>
      <c r="IR79" s="48"/>
      <c r="IS79" s="48"/>
      <c r="IT79" s="48"/>
      <c r="IU79" s="48"/>
      <c r="IV79" s="48"/>
      <c r="IW79" s="48"/>
      <c r="IX79" s="48"/>
      <c r="IY79" s="48"/>
      <c r="IZ79" s="48"/>
      <c r="JA79" s="48"/>
      <c r="JB79" s="48"/>
      <c r="JC79" s="48"/>
      <c r="JD79" s="48"/>
    </row>
    <row r="80" spans="1:266" ht="24" customHeight="1">
      <c r="A80" s="77"/>
      <c r="B80" s="65"/>
      <c r="C80" s="65"/>
      <c r="D80" s="65"/>
      <c r="E80" s="65"/>
      <c r="F80" s="65"/>
      <c r="G80" s="208"/>
      <c r="H80" s="65"/>
      <c r="I80" s="65"/>
      <c r="J80" s="65"/>
      <c r="N80" s="65"/>
      <c r="O80" s="65"/>
      <c r="P80" s="65"/>
      <c r="Q80" s="65"/>
      <c r="R80" s="65"/>
      <c r="S80" s="146"/>
      <c r="T80" s="138"/>
      <c r="U80" s="147"/>
      <c r="V80" s="13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  <c r="FP80" s="48"/>
      <c r="FQ80" s="48"/>
      <c r="FR80" s="48"/>
      <c r="FS80" s="48"/>
      <c r="FT80" s="48"/>
      <c r="FU80" s="48"/>
      <c r="FV80" s="48"/>
      <c r="FW80" s="48"/>
      <c r="FX80" s="48"/>
      <c r="FY80" s="48"/>
      <c r="FZ80" s="48"/>
      <c r="GA80" s="48"/>
      <c r="GB80" s="48"/>
      <c r="GC80" s="48"/>
      <c r="GD80" s="48"/>
      <c r="GE80" s="48"/>
      <c r="GF80" s="48"/>
      <c r="GG80" s="48"/>
      <c r="GH80" s="48"/>
      <c r="GI80" s="48"/>
      <c r="GJ80" s="48"/>
      <c r="GK80" s="48"/>
      <c r="GL80" s="48"/>
      <c r="GM80" s="48"/>
      <c r="GN80" s="48"/>
      <c r="GO80" s="48"/>
      <c r="GP80" s="48"/>
      <c r="GQ80" s="48"/>
      <c r="GR80" s="48"/>
      <c r="GS80" s="48"/>
      <c r="GT80" s="48"/>
      <c r="GU80" s="48"/>
      <c r="GV80" s="48"/>
      <c r="GW80" s="48"/>
      <c r="GX80" s="48"/>
      <c r="GY80" s="48"/>
      <c r="GZ80" s="48"/>
      <c r="HA80" s="48"/>
      <c r="HB80" s="48"/>
      <c r="HC80" s="48"/>
      <c r="HD80" s="48"/>
      <c r="HE80" s="48"/>
      <c r="HF80" s="48"/>
      <c r="HG80" s="48"/>
      <c r="HH80" s="48"/>
      <c r="HI80" s="48"/>
      <c r="HJ80" s="48"/>
      <c r="HK80" s="48"/>
      <c r="HL80" s="48"/>
      <c r="HM80" s="48"/>
      <c r="HN80" s="48"/>
      <c r="HO80" s="48"/>
      <c r="HP80" s="48"/>
      <c r="HQ80" s="48"/>
      <c r="HR80" s="48"/>
      <c r="HS80" s="48"/>
      <c r="HT80" s="48"/>
      <c r="HU80" s="48"/>
      <c r="HV80" s="48"/>
      <c r="HW80" s="48"/>
      <c r="HX80" s="48"/>
      <c r="HY80" s="48"/>
      <c r="HZ80" s="48"/>
      <c r="IA80" s="48"/>
      <c r="IB80" s="48"/>
      <c r="IC80" s="48"/>
      <c r="ID80" s="48"/>
      <c r="IE80" s="48"/>
      <c r="IF80" s="48"/>
      <c r="IG80" s="48"/>
      <c r="IH80" s="48"/>
      <c r="II80" s="48"/>
      <c r="IJ80" s="48"/>
      <c r="IK80" s="48"/>
      <c r="IL80" s="48"/>
      <c r="IM80" s="48"/>
      <c r="IN80" s="48"/>
      <c r="IO80" s="48"/>
      <c r="IP80" s="48"/>
      <c r="IQ80" s="48"/>
      <c r="IR80" s="48"/>
      <c r="IS80" s="48"/>
      <c r="IT80" s="48"/>
      <c r="IU80" s="48"/>
      <c r="IV80" s="48"/>
      <c r="IW80" s="48"/>
      <c r="IX80" s="48"/>
      <c r="IY80" s="48"/>
      <c r="IZ80" s="48"/>
      <c r="JA80" s="48"/>
      <c r="JB80" s="48"/>
      <c r="JC80" s="48"/>
      <c r="JD80" s="48"/>
    </row>
    <row r="81" spans="1:264" ht="25.5" customHeight="1">
      <c r="A81" s="125"/>
    </row>
    <row r="82" spans="1:264" ht="25.5" customHeight="1"/>
    <row r="83" spans="1:264" ht="21.75" customHeight="1">
      <c r="A83" s="456"/>
      <c r="B83" s="456"/>
      <c r="C83" s="456"/>
      <c r="D83" s="456"/>
      <c r="E83" s="124"/>
      <c r="F83" s="124"/>
      <c r="G83" s="209"/>
      <c r="H83" s="124"/>
      <c r="I83" s="124"/>
      <c r="J83" s="124"/>
      <c r="K83" s="150"/>
      <c r="L83" s="150"/>
      <c r="M83" s="150"/>
      <c r="N83" s="150"/>
      <c r="O83" s="150"/>
      <c r="P83" s="136"/>
      <c r="Q83" s="136"/>
      <c r="R83" s="77"/>
      <c r="S83" s="70"/>
      <c r="T83" s="80"/>
      <c r="U83" s="137"/>
      <c r="V83" s="80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  <c r="FP83" s="48"/>
      <c r="FQ83" s="48"/>
      <c r="FR83" s="48"/>
      <c r="FS83" s="48"/>
      <c r="FT83" s="48"/>
      <c r="FU83" s="48"/>
      <c r="FV83" s="48"/>
      <c r="FW83" s="48"/>
      <c r="FX83" s="48"/>
      <c r="FY83" s="48"/>
      <c r="FZ83" s="48"/>
      <c r="GA83" s="48"/>
      <c r="GB83" s="48"/>
      <c r="GC83" s="48"/>
      <c r="GD83" s="48"/>
      <c r="GE83" s="48"/>
      <c r="GF83" s="48"/>
      <c r="GG83" s="48"/>
      <c r="GH83" s="48"/>
      <c r="GI83" s="48"/>
      <c r="GJ83" s="48"/>
      <c r="GK83" s="48"/>
      <c r="GL83" s="48"/>
      <c r="GM83" s="48"/>
      <c r="GN83" s="48"/>
      <c r="GO83" s="48"/>
      <c r="GP83" s="48"/>
      <c r="GQ83" s="48"/>
      <c r="GR83" s="48"/>
      <c r="GS83" s="48"/>
      <c r="GT83" s="48"/>
      <c r="GU83" s="48"/>
      <c r="GV83" s="48"/>
      <c r="GW83" s="48"/>
      <c r="GX83" s="48"/>
      <c r="GY83" s="48"/>
      <c r="GZ83" s="48"/>
      <c r="HA83" s="48"/>
      <c r="HB83" s="48"/>
      <c r="HC83" s="48"/>
      <c r="HD83" s="48"/>
      <c r="HE83" s="48"/>
      <c r="HF83" s="48"/>
      <c r="HG83" s="48"/>
      <c r="HH83" s="48"/>
      <c r="HI83" s="48"/>
      <c r="HJ83" s="48"/>
      <c r="HK83" s="48"/>
      <c r="HL83" s="48"/>
      <c r="HM83" s="48"/>
      <c r="HN83" s="48"/>
      <c r="HO83" s="48"/>
      <c r="HP83" s="48"/>
      <c r="HQ83" s="48"/>
      <c r="HR83" s="48"/>
      <c r="HS83" s="48"/>
      <c r="HT83" s="48"/>
      <c r="HU83" s="48"/>
      <c r="HV83" s="48"/>
      <c r="HW83" s="48"/>
      <c r="HX83" s="48"/>
      <c r="HY83" s="48"/>
      <c r="HZ83" s="48"/>
      <c r="IA83" s="48"/>
      <c r="IB83" s="48"/>
      <c r="IC83" s="48"/>
      <c r="ID83" s="48"/>
      <c r="IE83" s="48"/>
      <c r="IF83" s="48"/>
      <c r="IG83" s="48"/>
      <c r="IH83" s="48"/>
      <c r="II83" s="48"/>
      <c r="IJ83" s="48"/>
      <c r="IK83" s="48"/>
      <c r="IL83" s="48"/>
      <c r="IM83" s="48"/>
      <c r="IN83" s="48"/>
      <c r="IO83" s="48"/>
      <c r="IP83" s="48"/>
      <c r="IQ83" s="48"/>
      <c r="IR83" s="48"/>
      <c r="IS83" s="48"/>
      <c r="IT83" s="48"/>
      <c r="IU83" s="48"/>
      <c r="IV83" s="48"/>
      <c r="IW83" s="48"/>
      <c r="IX83" s="48"/>
      <c r="IY83" s="48"/>
      <c r="IZ83" s="48"/>
      <c r="JA83" s="48"/>
      <c r="JB83" s="48"/>
      <c r="JC83" s="48"/>
      <c r="JD83" s="48"/>
    </row>
    <row r="84" spans="1:264" ht="21.75" customHeight="1">
      <c r="A84" s="77"/>
      <c r="B84" s="124"/>
      <c r="C84" s="140"/>
      <c r="D84" s="141"/>
      <c r="E84" s="141"/>
      <c r="F84" s="141"/>
      <c r="G84" s="207"/>
      <c r="H84" s="141"/>
      <c r="I84" s="141"/>
      <c r="J84" s="141"/>
      <c r="K84" s="142"/>
      <c r="L84" s="142"/>
      <c r="M84" s="142"/>
      <c r="N84" s="136"/>
      <c r="O84" s="136"/>
      <c r="P84" s="136"/>
      <c r="Q84" s="136"/>
      <c r="R84" s="77"/>
      <c r="S84" s="135"/>
      <c r="T84" s="143"/>
      <c r="U84" s="144"/>
      <c r="V84" s="143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  <c r="FP84" s="48"/>
      <c r="FQ84" s="48"/>
      <c r="FR84" s="48"/>
      <c r="FS84" s="48"/>
      <c r="FT84" s="48"/>
      <c r="FU84" s="48"/>
      <c r="FV84" s="48"/>
      <c r="FW84" s="48"/>
      <c r="FX84" s="48"/>
      <c r="FY84" s="48"/>
      <c r="FZ84" s="48"/>
      <c r="GA84" s="48"/>
      <c r="GB84" s="48"/>
      <c r="GC84" s="48"/>
      <c r="GD84" s="48"/>
      <c r="GE84" s="48"/>
      <c r="GF84" s="48"/>
      <c r="GG84" s="48"/>
      <c r="GH84" s="48"/>
      <c r="GI84" s="48"/>
      <c r="GJ84" s="48"/>
      <c r="GK84" s="48"/>
      <c r="GL84" s="48"/>
      <c r="GM84" s="48"/>
      <c r="GN84" s="48"/>
      <c r="GO84" s="48"/>
      <c r="GP84" s="48"/>
      <c r="GQ84" s="48"/>
      <c r="GR84" s="48"/>
      <c r="GS84" s="48"/>
      <c r="GT84" s="48"/>
      <c r="GU84" s="48"/>
      <c r="GV84" s="48"/>
      <c r="GW84" s="48"/>
      <c r="GX84" s="48"/>
      <c r="GY84" s="48"/>
      <c r="GZ84" s="48"/>
      <c r="HA84" s="48"/>
      <c r="HB84" s="48"/>
      <c r="HC84" s="48"/>
      <c r="HD84" s="48"/>
      <c r="HE84" s="48"/>
      <c r="HF84" s="48"/>
      <c r="HG84" s="48"/>
      <c r="HH84" s="48"/>
      <c r="HI84" s="48"/>
      <c r="HJ84" s="48"/>
      <c r="HK84" s="48"/>
      <c r="HL84" s="48"/>
      <c r="HM84" s="48"/>
      <c r="HN84" s="48"/>
      <c r="HO84" s="48"/>
      <c r="HP84" s="48"/>
      <c r="HQ84" s="48"/>
      <c r="HR84" s="48"/>
      <c r="HS84" s="48"/>
      <c r="HT84" s="48"/>
      <c r="HU84" s="48"/>
      <c r="HV84" s="48"/>
      <c r="HW84" s="48"/>
      <c r="HX84" s="48"/>
      <c r="HY84" s="48"/>
      <c r="HZ84" s="48"/>
      <c r="IA84" s="48"/>
      <c r="IB84" s="48"/>
      <c r="IC84" s="48"/>
      <c r="ID84" s="48"/>
      <c r="IE84" s="48"/>
      <c r="IF84" s="48"/>
      <c r="IG84" s="48"/>
      <c r="IH84" s="48"/>
      <c r="II84" s="48"/>
      <c r="IJ84" s="48"/>
      <c r="IK84" s="48"/>
      <c r="IL84" s="48"/>
      <c r="IM84" s="48"/>
      <c r="IN84" s="48"/>
      <c r="IO84" s="48"/>
      <c r="IP84" s="48"/>
      <c r="IQ84" s="48"/>
      <c r="IR84" s="48"/>
      <c r="IS84" s="48"/>
      <c r="IT84" s="48"/>
      <c r="IU84" s="48"/>
      <c r="IV84" s="48"/>
      <c r="IW84" s="48"/>
      <c r="IX84" s="48"/>
      <c r="IY84" s="48"/>
      <c r="IZ84" s="48"/>
      <c r="JA84" s="48"/>
      <c r="JB84" s="48"/>
      <c r="JC84" s="48"/>
      <c r="JD84" s="48"/>
    </row>
    <row r="85" spans="1:264" ht="21.75" customHeight="1">
      <c r="A85" s="394" t="s">
        <v>162</v>
      </c>
      <c r="B85" s="394"/>
      <c r="C85" s="394"/>
      <c r="D85" s="394"/>
      <c r="E85" s="65"/>
      <c r="F85" s="65"/>
      <c r="G85" s="208"/>
      <c r="H85" s="65"/>
      <c r="I85" s="65"/>
      <c r="J85" s="65"/>
      <c r="P85" s="136"/>
      <c r="Q85" s="136"/>
      <c r="R85" s="77"/>
      <c r="S85" s="135"/>
      <c r="T85" s="143"/>
      <c r="U85" s="144"/>
      <c r="V85" s="143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  <c r="FP85" s="48"/>
      <c r="FQ85" s="48"/>
      <c r="FR85" s="48"/>
      <c r="FS85" s="48"/>
      <c r="FT85" s="48"/>
      <c r="FU85" s="48"/>
      <c r="FV85" s="48"/>
      <c r="FW85" s="48"/>
      <c r="FX85" s="48"/>
      <c r="FY85" s="48"/>
      <c r="FZ85" s="48"/>
      <c r="GA85" s="48"/>
      <c r="GB85" s="48"/>
      <c r="GC85" s="48"/>
      <c r="GD85" s="48"/>
      <c r="GE85" s="48"/>
      <c r="GF85" s="48"/>
      <c r="GG85" s="48"/>
      <c r="GH85" s="48"/>
      <c r="GI85" s="48"/>
      <c r="GJ85" s="48"/>
      <c r="GK85" s="48"/>
      <c r="GL85" s="48"/>
      <c r="GM85" s="48"/>
      <c r="GN85" s="48"/>
      <c r="GO85" s="48"/>
      <c r="GP85" s="48"/>
      <c r="GQ85" s="48"/>
      <c r="GR85" s="48"/>
      <c r="GS85" s="48"/>
      <c r="GT85" s="48"/>
      <c r="GU85" s="48"/>
      <c r="GV85" s="48"/>
      <c r="GW85" s="48"/>
      <c r="GX85" s="48"/>
      <c r="GY85" s="48"/>
      <c r="GZ85" s="48"/>
      <c r="HA85" s="48"/>
      <c r="HB85" s="48"/>
      <c r="HC85" s="48"/>
      <c r="HD85" s="48"/>
      <c r="HE85" s="48"/>
      <c r="HF85" s="48"/>
      <c r="HG85" s="48"/>
      <c r="HH85" s="48"/>
      <c r="HI85" s="48"/>
      <c r="HJ85" s="48"/>
      <c r="HK85" s="48"/>
      <c r="HL85" s="48"/>
      <c r="HM85" s="48"/>
      <c r="HN85" s="48"/>
      <c r="HO85" s="48"/>
      <c r="HP85" s="48"/>
      <c r="HQ85" s="48"/>
      <c r="HR85" s="48"/>
      <c r="HS85" s="48"/>
      <c r="HT85" s="48"/>
      <c r="HU85" s="48"/>
      <c r="HV85" s="48"/>
      <c r="HW85" s="48"/>
      <c r="HX85" s="48"/>
      <c r="HY85" s="48"/>
      <c r="HZ85" s="48"/>
      <c r="IA85" s="48"/>
      <c r="IB85" s="48"/>
      <c r="IC85" s="48"/>
      <c r="ID85" s="48"/>
      <c r="IE85" s="48"/>
      <c r="IF85" s="48"/>
      <c r="IG85" s="48"/>
      <c r="IH85" s="48"/>
      <c r="II85" s="48"/>
      <c r="IJ85" s="48"/>
      <c r="IK85" s="48"/>
      <c r="IL85" s="48"/>
      <c r="IM85" s="48"/>
      <c r="IN85" s="48"/>
      <c r="IO85" s="48"/>
      <c r="IP85" s="48"/>
      <c r="IQ85" s="48"/>
      <c r="IR85" s="48"/>
      <c r="IS85" s="48"/>
      <c r="IT85" s="48"/>
      <c r="IU85" s="48"/>
      <c r="IV85" s="48"/>
      <c r="IW85" s="48"/>
      <c r="IX85" s="48"/>
      <c r="IY85" s="48"/>
      <c r="IZ85" s="48"/>
      <c r="JA85" s="48"/>
      <c r="JB85" s="48"/>
      <c r="JC85" s="48"/>
      <c r="JD85" s="48"/>
    </row>
    <row r="86" spans="1:264" ht="20.25" customHeight="1">
      <c r="A86" s="394" t="s">
        <v>164</v>
      </c>
      <c r="B86" s="394"/>
      <c r="C86" s="394"/>
      <c r="D86" s="394"/>
      <c r="E86" s="65"/>
      <c r="F86" s="65"/>
      <c r="G86" s="208"/>
      <c r="H86" s="65"/>
      <c r="I86" s="65"/>
      <c r="J86" s="65"/>
      <c r="P86" s="136"/>
      <c r="Q86" s="136"/>
      <c r="R86" s="77"/>
      <c r="S86" s="135"/>
      <c r="T86" s="143"/>
      <c r="U86" s="144"/>
      <c r="V86" s="143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  <c r="FP86" s="48"/>
      <c r="FQ86" s="48"/>
      <c r="FR86" s="48"/>
      <c r="FS86" s="48"/>
      <c r="FT86" s="48"/>
      <c r="FU86" s="48"/>
      <c r="FV86" s="48"/>
      <c r="FW86" s="48"/>
      <c r="FX86" s="48"/>
      <c r="FY86" s="48"/>
      <c r="FZ86" s="48"/>
      <c r="GA86" s="48"/>
      <c r="GB86" s="48"/>
      <c r="GC86" s="48"/>
      <c r="GD86" s="48"/>
      <c r="GE86" s="48"/>
      <c r="GF86" s="48"/>
      <c r="GG86" s="48"/>
      <c r="GH86" s="48"/>
      <c r="GI86" s="48"/>
      <c r="GJ86" s="48"/>
      <c r="GK86" s="48"/>
      <c r="GL86" s="48"/>
      <c r="GM86" s="48"/>
      <c r="GN86" s="48"/>
      <c r="GO86" s="48"/>
      <c r="GP86" s="48"/>
      <c r="GQ86" s="48"/>
      <c r="GR86" s="48"/>
      <c r="GS86" s="48"/>
      <c r="GT86" s="48"/>
      <c r="GU86" s="48"/>
      <c r="GV86" s="48"/>
      <c r="GW86" s="48"/>
      <c r="GX86" s="48"/>
      <c r="GY86" s="48"/>
      <c r="GZ86" s="48"/>
      <c r="HA86" s="48"/>
      <c r="HB86" s="48"/>
      <c r="HC86" s="48"/>
      <c r="HD86" s="48"/>
      <c r="HE86" s="48"/>
      <c r="HF86" s="48"/>
      <c r="HG86" s="48"/>
      <c r="HH86" s="48"/>
      <c r="HI86" s="48"/>
      <c r="HJ86" s="48"/>
      <c r="HK86" s="48"/>
      <c r="HL86" s="48"/>
      <c r="HM86" s="48"/>
      <c r="HN86" s="48"/>
      <c r="HO86" s="48"/>
      <c r="HP86" s="48"/>
      <c r="HQ86" s="48"/>
      <c r="HR86" s="48"/>
      <c r="HS86" s="48"/>
      <c r="HT86" s="48"/>
      <c r="HU86" s="48"/>
      <c r="HV86" s="48"/>
      <c r="HW86" s="48"/>
      <c r="HX86" s="48"/>
      <c r="HY86" s="48"/>
      <c r="HZ86" s="48"/>
      <c r="IA86" s="48"/>
      <c r="IB86" s="48"/>
      <c r="IC86" s="48"/>
      <c r="ID86" s="48"/>
      <c r="IE86" s="48"/>
      <c r="IF86" s="48"/>
      <c r="IG86" s="48"/>
      <c r="IH86" s="48"/>
      <c r="II86" s="48"/>
      <c r="IJ86" s="48"/>
      <c r="IK86" s="48"/>
      <c r="IL86" s="48"/>
      <c r="IM86" s="48"/>
      <c r="IN86" s="48"/>
      <c r="IO86" s="48"/>
      <c r="IP86" s="48"/>
      <c r="IQ86" s="48"/>
      <c r="IR86" s="48"/>
      <c r="IS86" s="48"/>
      <c r="IT86" s="48"/>
      <c r="IU86" s="48"/>
      <c r="IV86" s="48"/>
      <c r="IW86" s="48"/>
      <c r="IX86" s="48"/>
      <c r="IY86" s="48"/>
      <c r="IZ86" s="48"/>
      <c r="JA86" s="48"/>
      <c r="JB86" s="48"/>
      <c r="JC86" s="48"/>
      <c r="JD86" s="48"/>
    </row>
    <row r="87" spans="1:264" ht="23.25" customHeight="1">
      <c r="A87" s="394" t="s">
        <v>163</v>
      </c>
      <c r="B87" s="394"/>
      <c r="C87" s="394"/>
      <c r="D87" s="394"/>
      <c r="E87" s="65"/>
      <c r="F87" s="65"/>
      <c r="G87" s="208"/>
      <c r="H87" s="65"/>
      <c r="I87" s="65"/>
      <c r="J87" s="65"/>
      <c r="P87" s="136"/>
      <c r="Q87" s="136"/>
      <c r="R87" s="77"/>
      <c r="S87" s="135"/>
      <c r="T87" s="143"/>
      <c r="U87" s="144"/>
      <c r="V87" s="143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  <c r="FP87" s="48"/>
      <c r="FQ87" s="48"/>
      <c r="FR87" s="48"/>
      <c r="FS87" s="48"/>
      <c r="FT87" s="48"/>
      <c r="FU87" s="48"/>
      <c r="FV87" s="48"/>
      <c r="FW87" s="48"/>
      <c r="FX87" s="48"/>
      <c r="FY87" s="48"/>
      <c r="FZ87" s="48"/>
      <c r="GA87" s="48"/>
      <c r="GB87" s="48"/>
      <c r="GC87" s="48"/>
      <c r="GD87" s="48"/>
      <c r="GE87" s="48"/>
      <c r="GF87" s="48"/>
      <c r="GG87" s="48"/>
      <c r="GH87" s="48"/>
      <c r="GI87" s="48"/>
      <c r="GJ87" s="48"/>
      <c r="GK87" s="48"/>
      <c r="GL87" s="48"/>
      <c r="GM87" s="48"/>
      <c r="GN87" s="48"/>
      <c r="GO87" s="48"/>
      <c r="GP87" s="48"/>
      <c r="GQ87" s="48"/>
      <c r="GR87" s="48"/>
      <c r="GS87" s="48"/>
      <c r="GT87" s="48"/>
      <c r="GU87" s="48"/>
      <c r="GV87" s="48"/>
      <c r="GW87" s="48"/>
      <c r="GX87" s="48"/>
      <c r="GY87" s="48"/>
      <c r="GZ87" s="48"/>
      <c r="HA87" s="48"/>
      <c r="HB87" s="48"/>
      <c r="HC87" s="48"/>
      <c r="HD87" s="48"/>
      <c r="HE87" s="48"/>
      <c r="HF87" s="48"/>
      <c r="HG87" s="48"/>
      <c r="HH87" s="48"/>
      <c r="HI87" s="48"/>
      <c r="HJ87" s="48"/>
      <c r="HK87" s="48"/>
      <c r="HL87" s="48"/>
      <c r="HM87" s="48"/>
      <c r="HN87" s="48"/>
      <c r="HO87" s="48"/>
      <c r="HP87" s="48"/>
      <c r="HQ87" s="48"/>
      <c r="HR87" s="48"/>
      <c r="HS87" s="48"/>
      <c r="HT87" s="48"/>
      <c r="HU87" s="48"/>
      <c r="HV87" s="48"/>
      <c r="HW87" s="48"/>
      <c r="HX87" s="48"/>
      <c r="HY87" s="48"/>
      <c r="HZ87" s="48"/>
      <c r="IA87" s="48"/>
      <c r="IB87" s="48"/>
      <c r="IC87" s="48"/>
      <c r="ID87" s="48"/>
      <c r="IE87" s="48"/>
      <c r="IF87" s="48"/>
      <c r="IG87" s="48"/>
      <c r="IH87" s="48"/>
      <c r="II87" s="48"/>
      <c r="IJ87" s="48"/>
      <c r="IK87" s="48"/>
      <c r="IL87" s="48"/>
      <c r="IM87" s="48"/>
      <c r="IN87" s="48"/>
      <c r="IO87" s="48"/>
      <c r="IP87" s="48"/>
      <c r="IQ87" s="48"/>
      <c r="IR87" s="48"/>
      <c r="IS87" s="48"/>
      <c r="IT87" s="48"/>
      <c r="IU87" s="48"/>
      <c r="IV87" s="48"/>
      <c r="IW87" s="48"/>
      <c r="IX87" s="48"/>
      <c r="IY87" s="48"/>
      <c r="IZ87" s="48"/>
      <c r="JA87" s="48"/>
      <c r="JB87" s="48"/>
      <c r="JC87" s="48"/>
      <c r="JD87" s="48"/>
    </row>
    <row r="88" spans="1:264" s="145" customFormat="1" ht="39.75" customHeight="1">
      <c r="A88" s="48"/>
      <c r="B88" s="11" t="s">
        <v>165</v>
      </c>
      <c r="C88" s="453" t="s">
        <v>166</v>
      </c>
      <c r="D88" s="453"/>
      <c r="E88" s="453"/>
      <c r="F88" s="453"/>
      <c r="G88" s="453"/>
      <c r="H88" s="453"/>
      <c r="I88" s="453"/>
      <c r="J88" s="453"/>
      <c r="K88" s="453"/>
      <c r="L88" s="453"/>
      <c r="M88" s="453"/>
      <c r="N88" s="394"/>
      <c r="O88" s="394"/>
      <c r="P88" s="394"/>
      <c r="Q88" s="394"/>
      <c r="R88" s="394"/>
    </row>
    <row r="89" spans="1:264" ht="24.75" customHeight="1">
      <c r="B89" s="11" t="s">
        <v>167</v>
      </c>
      <c r="C89" s="453" t="s">
        <v>168</v>
      </c>
      <c r="D89" s="453"/>
      <c r="E89" s="453"/>
      <c r="F89" s="453"/>
      <c r="G89" s="453"/>
      <c r="H89" s="453"/>
      <c r="I89" s="453"/>
      <c r="J89" s="453"/>
      <c r="K89" s="453"/>
      <c r="L89" s="453"/>
      <c r="M89" s="453"/>
      <c r="N89" s="394"/>
      <c r="O89" s="394"/>
      <c r="P89" s="394"/>
      <c r="Q89" s="394"/>
      <c r="R89" s="65"/>
      <c r="W89" s="67"/>
    </row>
    <row r="90" spans="1:264" ht="24.75" customHeight="1">
      <c r="A90" s="471" t="s">
        <v>169</v>
      </c>
      <c r="B90" s="471"/>
      <c r="C90" s="471"/>
      <c r="D90" s="471"/>
      <c r="E90" s="471"/>
      <c r="F90" s="471"/>
      <c r="G90" s="471"/>
      <c r="H90" s="471"/>
      <c r="I90" s="471"/>
      <c r="J90" s="471"/>
      <c r="K90" s="471"/>
      <c r="L90" s="471"/>
      <c r="M90" s="471"/>
      <c r="P90" s="36"/>
      <c r="Q90" s="36"/>
      <c r="R90" s="36"/>
      <c r="W90" s="67"/>
    </row>
    <row r="91" spans="1:264" hidden="1">
      <c r="A91" s="125" t="s">
        <v>20</v>
      </c>
      <c r="N91" s="64"/>
      <c r="O91" s="64"/>
      <c r="P91" s="64"/>
      <c r="Q91" s="64"/>
      <c r="R91" s="64"/>
    </row>
    <row r="92" spans="1:264" hidden="1">
      <c r="A92" s="1" t="s">
        <v>158</v>
      </c>
      <c r="B92" s="126"/>
      <c r="C92" s="126"/>
      <c r="D92" s="127"/>
      <c r="E92" s="127"/>
      <c r="F92" s="127"/>
      <c r="G92" s="210"/>
      <c r="H92" s="127"/>
      <c r="I92" s="127"/>
      <c r="J92" s="127"/>
      <c r="K92" s="127"/>
      <c r="L92" s="127"/>
      <c r="M92" s="128"/>
      <c r="N92" s="64"/>
      <c r="O92" s="64"/>
      <c r="P92" s="64"/>
      <c r="Q92" s="64"/>
      <c r="R92" s="64"/>
      <c r="S92" s="128"/>
    </row>
    <row r="93" spans="1:264" hidden="1">
      <c r="A93" s="1" t="s">
        <v>159</v>
      </c>
      <c r="B93" s="126"/>
      <c r="C93" s="126"/>
      <c r="D93" s="127"/>
      <c r="E93" s="127"/>
      <c r="F93" s="127"/>
      <c r="G93" s="210"/>
      <c r="H93" s="127"/>
      <c r="I93" s="127"/>
      <c r="J93" s="127"/>
      <c r="K93" s="127"/>
      <c r="L93" s="127"/>
      <c r="M93" s="128"/>
      <c r="N93" s="64"/>
      <c r="O93" s="64"/>
      <c r="P93" s="64"/>
      <c r="Q93" s="64"/>
      <c r="R93" s="64"/>
      <c r="S93" s="128"/>
    </row>
    <row r="94" spans="1:264" s="133" customFormat="1" hidden="1">
      <c r="A94" s="1" t="s">
        <v>160</v>
      </c>
      <c r="B94" s="1"/>
      <c r="C94" s="1"/>
      <c r="D94" s="129"/>
      <c r="E94" s="129"/>
      <c r="F94" s="129"/>
      <c r="G94" s="200"/>
      <c r="H94" s="129"/>
      <c r="I94" s="129"/>
      <c r="J94" s="129"/>
      <c r="K94" s="130"/>
      <c r="L94" s="130"/>
      <c r="M94" s="131"/>
      <c r="N94" s="450" t="s">
        <v>161</v>
      </c>
      <c r="O94" s="451"/>
      <c r="P94" s="452"/>
      <c r="Q94" s="64"/>
      <c r="R94" s="64"/>
      <c r="S94" s="132"/>
    </row>
    <row r="95" spans="1:264" s="133" customFormat="1" ht="51.6" customHeight="1">
      <c r="A95" s="1"/>
      <c r="B95" s="1"/>
      <c r="C95" s="1"/>
      <c r="D95" s="66"/>
      <c r="E95" s="66"/>
      <c r="F95" s="66"/>
      <c r="G95" s="200"/>
      <c r="H95" s="66"/>
      <c r="I95" s="66"/>
      <c r="J95" s="66"/>
      <c r="K95" s="134"/>
      <c r="L95" s="134"/>
      <c r="M95" s="131"/>
      <c r="N95" s="68"/>
      <c r="O95" s="68"/>
      <c r="P95" s="68"/>
      <c r="Q95" s="64"/>
      <c r="R95" s="64"/>
      <c r="S95" s="132"/>
    </row>
    <row r="96" spans="1:264" ht="66.599999999999994" customHeight="1">
      <c r="D96" s="67"/>
      <c r="E96" s="67"/>
      <c r="F96" s="67"/>
      <c r="G96" s="200"/>
      <c r="H96" s="67"/>
      <c r="I96" s="67"/>
      <c r="J96" s="67"/>
      <c r="K96" s="135"/>
      <c r="L96" s="135"/>
      <c r="M96" s="131"/>
      <c r="N96" s="64"/>
      <c r="O96" s="64"/>
      <c r="P96" s="64"/>
      <c r="Q96" s="64"/>
      <c r="R96" s="64"/>
      <c r="S96" s="128"/>
    </row>
    <row r="97" spans="1:264"/>
    <row r="98" spans="1:264" ht="38.450000000000003" customHeight="1"/>
    <row r="99" spans="1:264" ht="15.75" customHeight="1">
      <c r="A99" s="24"/>
      <c r="B99" s="25"/>
      <c r="C99" s="23"/>
      <c r="D99" s="23"/>
      <c r="E99" s="23"/>
      <c r="F99" s="23"/>
      <c r="G99" s="194"/>
      <c r="H99" s="23"/>
      <c r="I99" s="23"/>
      <c r="J99" s="23"/>
      <c r="K99" s="15"/>
      <c r="L99" s="15"/>
      <c r="M99" s="15"/>
      <c r="N99" s="81"/>
      <c r="O99" s="81"/>
      <c r="P99" s="15"/>
      <c r="Q99" s="15"/>
      <c r="R99" s="15"/>
    </row>
    <row r="100" spans="1:264" ht="21.75" customHeight="1">
      <c r="A100" s="77"/>
      <c r="B100" s="139"/>
      <c r="C100" s="140"/>
      <c r="D100" s="141"/>
      <c r="E100" s="141"/>
      <c r="F100" s="141"/>
      <c r="G100" s="207"/>
      <c r="H100" s="141"/>
      <c r="I100" s="141"/>
      <c r="J100" s="141"/>
      <c r="K100" s="142"/>
      <c r="L100" s="142"/>
      <c r="M100" s="142"/>
      <c r="N100" s="136"/>
      <c r="O100" s="136"/>
      <c r="P100" s="136"/>
      <c r="Q100" s="136"/>
      <c r="R100" s="77"/>
      <c r="S100" s="70"/>
      <c r="T100" s="80"/>
      <c r="U100" s="137"/>
      <c r="V100" s="80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  <c r="FP100" s="48"/>
      <c r="FQ100" s="48"/>
      <c r="FR100" s="48"/>
      <c r="FS100" s="48"/>
      <c r="FT100" s="48"/>
      <c r="FU100" s="48"/>
      <c r="FV100" s="48"/>
      <c r="FW100" s="48"/>
      <c r="FX100" s="48"/>
      <c r="FY100" s="48"/>
      <c r="FZ100" s="48"/>
      <c r="GA100" s="48"/>
      <c r="GB100" s="48"/>
      <c r="GC100" s="48"/>
      <c r="GD100" s="48"/>
      <c r="GE100" s="48"/>
      <c r="GF100" s="48"/>
      <c r="GG100" s="48"/>
      <c r="GH100" s="48"/>
      <c r="GI100" s="48"/>
      <c r="GJ100" s="48"/>
      <c r="GK100" s="48"/>
      <c r="GL100" s="48"/>
      <c r="GM100" s="48"/>
      <c r="GN100" s="48"/>
      <c r="GO100" s="48"/>
      <c r="GP100" s="48"/>
      <c r="GQ100" s="48"/>
      <c r="GR100" s="48"/>
      <c r="GS100" s="48"/>
      <c r="GT100" s="48"/>
      <c r="GU100" s="48"/>
      <c r="GV100" s="48"/>
      <c r="GW100" s="48"/>
      <c r="GX100" s="48"/>
      <c r="GY100" s="48"/>
      <c r="GZ100" s="48"/>
      <c r="HA100" s="48"/>
      <c r="HB100" s="48"/>
      <c r="HC100" s="48"/>
      <c r="HD100" s="48"/>
      <c r="HE100" s="48"/>
      <c r="HF100" s="48"/>
      <c r="HG100" s="48"/>
      <c r="HH100" s="48"/>
      <c r="HI100" s="48"/>
      <c r="HJ100" s="48"/>
      <c r="HK100" s="48"/>
      <c r="HL100" s="48"/>
      <c r="HM100" s="48"/>
      <c r="HN100" s="48"/>
      <c r="HO100" s="48"/>
      <c r="HP100" s="48"/>
      <c r="HQ100" s="48"/>
      <c r="HR100" s="48"/>
      <c r="HS100" s="48"/>
      <c r="HT100" s="48"/>
      <c r="HU100" s="48"/>
      <c r="HV100" s="48"/>
      <c r="HW100" s="48"/>
      <c r="HX100" s="48"/>
      <c r="HY100" s="48"/>
      <c r="HZ100" s="48"/>
      <c r="IA100" s="48"/>
      <c r="IB100" s="48"/>
      <c r="IC100" s="48"/>
      <c r="ID100" s="48"/>
      <c r="IE100" s="48"/>
      <c r="IF100" s="48"/>
      <c r="IG100" s="48"/>
      <c r="IH100" s="48"/>
      <c r="II100" s="48"/>
      <c r="IJ100" s="48"/>
      <c r="IK100" s="48"/>
      <c r="IL100" s="48"/>
      <c r="IM100" s="48"/>
      <c r="IN100" s="48"/>
      <c r="IO100" s="48"/>
      <c r="IP100" s="48"/>
      <c r="IQ100" s="48"/>
      <c r="IR100" s="48"/>
      <c r="IS100" s="48"/>
      <c r="IT100" s="48"/>
      <c r="IU100" s="48"/>
      <c r="IV100" s="48"/>
      <c r="IW100" s="48"/>
      <c r="IX100" s="48"/>
      <c r="IY100" s="48"/>
      <c r="IZ100" s="48"/>
      <c r="JA100" s="48"/>
      <c r="JB100" s="48"/>
      <c r="JC100" s="48"/>
      <c r="JD100" s="48"/>
    </row>
    <row r="101" spans="1:264" ht="21.75" customHeight="1">
      <c r="A101" s="77"/>
      <c r="B101" s="124"/>
      <c r="C101" s="140"/>
      <c r="D101" s="141"/>
      <c r="E101" s="141"/>
      <c r="F101" s="141"/>
      <c r="G101" s="207"/>
      <c r="H101" s="141"/>
      <c r="I101" s="141"/>
      <c r="J101" s="141"/>
      <c r="K101" s="142"/>
      <c r="L101" s="142"/>
      <c r="M101" s="142"/>
      <c r="N101" s="136"/>
      <c r="O101" s="136"/>
      <c r="P101" s="136"/>
      <c r="Q101" s="136"/>
      <c r="R101" s="77"/>
      <c r="S101" s="135"/>
      <c r="T101" s="143"/>
      <c r="U101" s="144"/>
      <c r="V101" s="143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  <c r="FP101" s="48"/>
      <c r="FQ101" s="48"/>
      <c r="FR101" s="48"/>
      <c r="FS101" s="48"/>
      <c r="FT101" s="48"/>
      <c r="FU101" s="48"/>
      <c r="FV101" s="48"/>
      <c r="FW101" s="48"/>
      <c r="FX101" s="48"/>
      <c r="FY101" s="48"/>
      <c r="FZ101" s="48"/>
      <c r="GA101" s="48"/>
      <c r="GB101" s="48"/>
      <c r="GC101" s="48"/>
      <c r="GD101" s="48"/>
      <c r="GE101" s="48"/>
      <c r="GF101" s="48"/>
      <c r="GG101" s="48"/>
      <c r="GH101" s="48"/>
      <c r="GI101" s="48"/>
      <c r="GJ101" s="48"/>
      <c r="GK101" s="48"/>
      <c r="GL101" s="48"/>
      <c r="GM101" s="48"/>
      <c r="GN101" s="48"/>
      <c r="GO101" s="48"/>
      <c r="GP101" s="48"/>
      <c r="GQ101" s="48"/>
      <c r="GR101" s="48"/>
      <c r="GS101" s="48"/>
      <c r="GT101" s="48"/>
      <c r="GU101" s="48"/>
      <c r="GV101" s="48"/>
      <c r="GW101" s="48"/>
      <c r="GX101" s="48"/>
      <c r="GY101" s="48"/>
      <c r="GZ101" s="48"/>
      <c r="HA101" s="48"/>
      <c r="HB101" s="48"/>
      <c r="HC101" s="48"/>
      <c r="HD101" s="48"/>
      <c r="HE101" s="48"/>
      <c r="HF101" s="48"/>
      <c r="HG101" s="48"/>
      <c r="HH101" s="48"/>
      <c r="HI101" s="48"/>
      <c r="HJ101" s="48"/>
      <c r="HK101" s="48"/>
      <c r="HL101" s="48"/>
      <c r="HM101" s="48"/>
      <c r="HN101" s="48"/>
      <c r="HO101" s="48"/>
      <c r="HP101" s="48"/>
      <c r="HQ101" s="48"/>
      <c r="HR101" s="48"/>
      <c r="HS101" s="48"/>
      <c r="HT101" s="48"/>
      <c r="HU101" s="48"/>
      <c r="HV101" s="48"/>
      <c r="HW101" s="48"/>
      <c r="HX101" s="48"/>
      <c r="HY101" s="48"/>
      <c r="HZ101" s="48"/>
      <c r="IA101" s="48"/>
      <c r="IB101" s="48"/>
      <c r="IC101" s="48"/>
      <c r="ID101" s="48"/>
      <c r="IE101" s="48"/>
      <c r="IF101" s="48"/>
      <c r="IG101" s="48"/>
      <c r="IH101" s="48"/>
      <c r="II101" s="48"/>
      <c r="IJ101" s="48"/>
      <c r="IK101" s="48"/>
      <c r="IL101" s="48"/>
      <c r="IM101" s="48"/>
      <c r="IN101" s="48"/>
      <c r="IO101" s="48"/>
      <c r="IP101" s="48"/>
      <c r="IQ101" s="48"/>
      <c r="IR101" s="48"/>
      <c r="IS101" s="48"/>
      <c r="IT101" s="48"/>
      <c r="IU101" s="48"/>
      <c r="IV101" s="48"/>
      <c r="IW101" s="48"/>
      <c r="IX101" s="48"/>
      <c r="IY101" s="48"/>
      <c r="IZ101" s="48"/>
      <c r="JA101" s="48"/>
      <c r="JB101" s="48"/>
      <c r="JC101" s="48"/>
      <c r="JD101" s="48"/>
    </row>
    <row r="102" spans="1:264" s="145" customFormat="1" ht="29.25" customHeight="1">
      <c r="A102" s="48"/>
      <c r="B102" s="11"/>
      <c r="C102" s="394"/>
      <c r="D102" s="394"/>
      <c r="E102" s="65"/>
      <c r="F102" s="65"/>
      <c r="G102" s="208"/>
      <c r="H102" s="65"/>
      <c r="I102" s="65"/>
      <c r="J102" s="65"/>
      <c r="K102" s="1"/>
      <c r="L102" s="1"/>
      <c r="M102" s="1"/>
      <c r="N102" s="394"/>
      <c r="O102" s="394"/>
      <c r="P102" s="394"/>
      <c r="Q102" s="394"/>
      <c r="R102" s="394"/>
    </row>
    <row r="103" spans="1:264" s="36" customFormat="1" ht="29.25" customHeight="1">
      <c r="B103" s="11"/>
      <c r="C103" s="394"/>
      <c r="D103" s="394"/>
      <c r="E103" s="65"/>
      <c r="F103" s="65"/>
      <c r="G103" s="208"/>
      <c r="H103" s="65"/>
      <c r="I103" s="65"/>
      <c r="J103" s="65"/>
      <c r="K103" s="1"/>
      <c r="L103" s="1"/>
      <c r="M103" s="1"/>
      <c r="N103" s="394"/>
      <c r="O103" s="394"/>
      <c r="P103" s="394"/>
      <c r="Q103" s="394"/>
      <c r="R103" s="394"/>
    </row>
    <row r="104" spans="1:264" s="36" customFormat="1" ht="29.25" customHeight="1">
      <c r="B104" s="11"/>
      <c r="C104" s="394"/>
      <c r="D104" s="394"/>
      <c r="E104" s="65"/>
      <c r="F104" s="65"/>
      <c r="G104" s="208"/>
      <c r="H104" s="65"/>
      <c r="I104" s="65"/>
      <c r="J104" s="65"/>
      <c r="K104" s="1"/>
      <c r="L104" s="1"/>
      <c r="M104" s="1"/>
      <c r="N104" s="394"/>
      <c r="O104" s="394"/>
      <c r="P104" s="394"/>
      <c r="Q104" s="394"/>
      <c r="R104" s="394"/>
    </row>
    <row r="105" spans="1:264" ht="24" customHeight="1">
      <c r="A105" s="77"/>
      <c r="B105" s="11"/>
      <c r="C105" s="394"/>
      <c r="D105" s="394"/>
      <c r="E105" s="65"/>
      <c r="F105" s="65"/>
      <c r="G105" s="208"/>
      <c r="H105" s="65"/>
      <c r="I105" s="65"/>
      <c r="J105" s="65"/>
      <c r="N105" s="394"/>
      <c r="O105" s="394"/>
      <c r="P105" s="394"/>
      <c r="Q105" s="394"/>
      <c r="R105" s="485"/>
      <c r="S105" s="70"/>
      <c r="T105" s="80"/>
      <c r="U105" s="137"/>
      <c r="V105" s="80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  <c r="FP105" s="48"/>
      <c r="FQ105" s="48"/>
      <c r="FR105" s="48"/>
      <c r="FS105" s="48"/>
      <c r="FT105" s="48"/>
      <c r="FU105" s="48"/>
      <c r="FV105" s="48"/>
      <c r="FW105" s="48"/>
      <c r="FX105" s="48"/>
      <c r="FY105" s="48"/>
      <c r="FZ105" s="48"/>
      <c r="GA105" s="48"/>
      <c r="GB105" s="48"/>
      <c r="GC105" s="48"/>
      <c r="GD105" s="48"/>
      <c r="GE105" s="48"/>
      <c r="GF105" s="48"/>
      <c r="GG105" s="48"/>
      <c r="GH105" s="48"/>
      <c r="GI105" s="48"/>
      <c r="GJ105" s="48"/>
      <c r="GK105" s="48"/>
      <c r="GL105" s="48"/>
      <c r="GM105" s="48"/>
      <c r="GN105" s="48"/>
      <c r="GO105" s="48"/>
      <c r="GP105" s="48"/>
      <c r="GQ105" s="48"/>
      <c r="GR105" s="48"/>
      <c r="GS105" s="48"/>
      <c r="GT105" s="48"/>
      <c r="GU105" s="48"/>
      <c r="GV105" s="48"/>
      <c r="GW105" s="48"/>
      <c r="GX105" s="48"/>
      <c r="GY105" s="48"/>
      <c r="GZ105" s="48"/>
      <c r="HA105" s="48"/>
      <c r="HB105" s="48"/>
      <c r="HC105" s="48"/>
      <c r="HD105" s="48"/>
      <c r="HE105" s="48"/>
      <c r="HF105" s="48"/>
      <c r="HG105" s="48"/>
      <c r="HH105" s="48"/>
      <c r="HI105" s="48"/>
      <c r="HJ105" s="48"/>
      <c r="HK105" s="48"/>
      <c r="HL105" s="48"/>
      <c r="HM105" s="48"/>
      <c r="HN105" s="48"/>
      <c r="HO105" s="48"/>
      <c r="HP105" s="48"/>
      <c r="HQ105" s="48"/>
      <c r="HR105" s="48"/>
      <c r="HS105" s="48"/>
      <c r="HT105" s="48"/>
      <c r="HU105" s="48"/>
      <c r="HV105" s="48"/>
      <c r="HW105" s="48"/>
      <c r="HX105" s="48"/>
      <c r="HY105" s="48"/>
      <c r="HZ105" s="48"/>
      <c r="IA105" s="48"/>
      <c r="IB105" s="48"/>
      <c r="IC105" s="48"/>
      <c r="ID105" s="48"/>
      <c r="IE105" s="48"/>
      <c r="IF105" s="48"/>
      <c r="IG105" s="48"/>
      <c r="IH105" s="48"/>
      <c r="II105" s="48"/>
      <c r="IJ105" s="48"/>
      <c r="IK105" s="48"/>
      <c r="IL105" s="48"/>
      <c r="IM105" s="48"/>
      <c r="IN105" s="48"/>
      <c r="IO105" s="48"/>
      <c r="IP105" s="48"/>
      <c r="IQ105" s="48"/>
      <c r="IR105" s="48"/>
      <c r="IS105" s="48"/>
      <c r="IT105" s="48"/>
      <c r="IU105" s="48"/>
      <c r="IV105" s="48"/>
      <c r="IW105" s="48"/>
      <c r="IX105" s="48"/>
      <c r="IY105" s="48"/>
      <c r="IZ105" s="48"/>
      <c r="JA105" s="48"/>
      <c r="JB105" s="48"/>
      <c r="JC105" s="48"/>
      <c r="JD105" s="48"/>
    </row>
    <row r="106" spans="1:264" ht="24" customHeight="1">
      <c r="A106" s="77"/>
      <c r="B106" s="65"/>
      <c r="C106" s="65"/>
      <c r="D106" s="65"/>
      <c r="E106" s="65"/>
      <c r="F106" s="65"/>
      <c r="G106" s="208"/>
      <c r="H106" s="65"/>
      <c r="I106" s="65"/>
      <c r="J106" s="65"/>
      <c r="N106" s="65"/>
      <c r="O106" s="65"/>
      <c r="P106" s="65"/>
      <c r="Q106" s="65"/>
      <c r="R106" s="65"/>
      <c r="S106" s="146"/>
      <c r="T106" s="138"/>
      <c r="U106" s="147"/>
      <c r="V106" s="13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  <c r="FP106" s="48"/>
      <c r="FQ106" s="48"/>
      <c r="FR106" s="48"/>
      <c r="FS106" s="48"/>
      <c r="FT106" s="48"/>
      <c r="FU106" s="48"/>
      <c r="FV106" s="48"/>
      <c r="FW106" s="48"/>
      <c r="FX106" s="48"/>
      <c r="FY106" s="48"/>
      <c r="FZ106" s="48"/>
      <c r="GA106" s="48"/>
      <c r="GB106" s="48"/>
      <c r="GC106" s="48"/>
      <c r="GD106" s="48"/>
      <c r="GE106" s="48"/>
      <c r="GF106" s="48"/>
      <c r="GG106" s="48"/>
      <c r="GH106" s="48"/>
      <c r="GI106" s="48"/>
      <c r="GJ106" s="48"/>
      <c r="GK106" s="48"/>
      <c r="GL106" s="48"/>
      <c r="GM106" s="48"/>
      <c r="GN106" s="48"/>
      <c r="GO106" s="48"/>
      <c r="GP106" s="48"/>
      <c r="GQ106" s="48"/>
      <c r="GR106" s="48"/>
      <c r="GS106" s="48"/>
      <c r="GT106" s="48"/>
      <c r="GU106" s="48"/>
      <c r="GV106" s="48"/>
      <c r="GW106" s="48"/>
      <c r="GX106" s="48"/>
      <c r="GY106" s="48"/>
      <c r="GZ106" s="48"/>
      <c r="HA106" s="48"/>
      <c r="HB106" s="48"/>
      <c r="HC106" s="48"/>
      <c r="HD106" s="48"/>
      <c r="HE106" s="48"/>
      <c r="HF106" s="48"/>
      <c r="HG106" s="48"/>
      <c r="HH106" s="48"/>
      <c r="HI106" s="48"/>
      <c r="HJ106" s="48"/>
      <c r="HK106" s="48"/>
      <c r="HL106" s="48"/>
      <c r="HM106" s="48"/>
      <c r="HN106" s="48"/>
      <c r="HO106" s="48"/>
      <c r="HP106" s="48"/>
      <c r="HQ106" s="48"/>
      <c r="HR106" s="48"/>
      <c r="HS106" s="48"/>
      <c r="HT106" s="48"/>
      <c r="HU106" s="48"/>
      <c r="HV106" s="48"/>
      <c r="HW106" s="48"/>
      <c r="HX106" s="48"/>
      <c r="HY106" s="48"/>
      <c r="HZ106" s="48"/>
      <c r="IA106" s="48"/>
      <c r="IB106" s="48"/>
      <c r="IC106" s="48"/>
      <c r="ID106" s="48"/>
      <c r="IE106" s="48"/>
      <c r="IF106" s="48"/>
      <c r="IG106" s="48"/>
      <c r="IH106" s="48"/>
      <c r="II106" s="48"/>
      <c r="IJ106" s="48"/>
      <c r="IK106" s="48"/>
      <c r="IL106" s="48"/>
      <c r="IM106" s="48"/>
      <c r="IN106" s="48"/>
      <c r="IO106" s="48"/>
      <c r="IP106" s="48"/>
      <c r="IQ106" s="48"/>
      <c r="IR106" s="48"/>
      <c r="IS106" s="48"/>
      <c r="IT106" s="48"/>
      <c r="IU106" s="48"/>
      <c r="IV106" s="48"/>
      <c r="IW106" s="48"/>
      <c r="IX106" s="48"/>
      <c r="IY106" s="48"/>
      <c r="IZ106" s="48"/>
      <c r="JA106" s="48"/>
      <c r="JB106" s="48"/>
      <c r="JC106" s="48"/>
      <c r="JD106" s="48"/>
    </row>
    <row r="107" spans="1:264" ht="24" customHeight="1">
      <c r="A107" s="77"/>
      <c r="B107" s="65"/>
      <c r="C107" s="65"/>
      <c r="D107" s="65"/>
      <c r="E107" s="65"/>
      <c r="F107" s="65"/>
      <c r="G107" s="208"/>
      <c r="H107" s="65"/>
      <c r="I107" s="65"/>
      <c r="J107" s="65"/>
      <c r="N107" s="65"/>
      <c r="O107" s="65"/>
      <c r="P107" s="65"/>
      <c r="Q107" s="65"/>
      <c r="R107" s="65"/>
      <c r="S107" s="146"/>
      <c r="T107" s="138"/>
      <c r="U107" s="147"/>
      <c r="V107" s="13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  <c r="FP107" s="48"/>
      <c r="FQ107" s="48"/>
      <c r="FR107" s="48"/>
      <c r="FS107" s="48"/>
      <c r="FT107" s="48"/>
      <c r="FU107" s="48"/>
      <c r="FV107" s="48"/>
      <c r="FW107" s="48"/>
      <c r="FX107" s="48"/>
      <c r="FY107" s="48"/>
      <c r="FZ107" s="48"/>
      <c r="GA107" s="48"/>
      <c r="GB107" s="48"/>
      <c r="GC107" s="48"/>
      <c r="GD107" s="48"/>
      <c r="GE107" s="48"/>
      <c r="GF107" s="48"/>
      <c r="GG107" s="48"/>
      <c r="GH107" s="48"/>
      <c r="GI107" s="48"/>
      <c r="GJ107" s="48"/>
      <c r="GK107" s="48"/>
      <c r="GL107" s="48"/>
      <c r="GM107" s="48"/>
      <c r="GN107" s="48"/>
      <c r="GO107" s="48"/>
      <c r="GP107" s="48"/>
      <c r="GQ107" s="48"/>
      <c r="GR107" s="48"/>
      <c r="GS107" s="48"/>
      <c r="GT107" s="48"/>
      <c r="GU107" s="48"/>
      <c r="GV107" s="48"/>
      <c r="GW107" s="48"/>
      <c r="GX107" s="48"/>
      <c r="GY107" s="48"/>
      <c r="GZ107" s="48"/>
      <c r="HA107" s="48"/>
      <c r="HB107" s="48"/>
      <c r="HC107" s="48"/>
      <c r="HD107" s="48"/>
      <c r="HE107" s="48"/>
      <c r="HF107" s="48"/>
      <c r="HG107" s="48"/>
      <c r="HH107" s="48"/>
      <c r="HI107" s="48"/>
      <c r="HJ107" s="48"/>
      <c r="HK107" s="48"/>
      <c r="HL107" s="48"/>
      <c r="HM107" s="48"/>
      <c r="HN107" s="48"/>
      <c r="HO107" s="48"/>
      <c r="HP107" s="48"/>
      <c r="HQ107" s="48"/>
      <c r="HR107" s="48"/>
      <c r="HS107" s="48"/>
      <c r="HT107" s="48"/>
      <c r="HU107" s="48"/>
      <c r="HV107" s="48"/>
      <c r="HW107" s="48"/>
      <c r="HX107" s="48"/>
      <c r="HY107" s="48"/>
      <c r="HZ107" s="48"/>
      <c r="IA107" s="48"/>
      <c r="IB107" s="48"/>
      <c r="IC107" s="48"/>
      <c r="ID107" s="48"/>
      <c r="IE107" s="48"/>
      <c r="IF107" s="48"/>
      <c r="IG107" s="48"/>
      <c r="IH107" s="48"/>
      <c r="II107" s="48"/>
      <c r="IJ107" s="48"/>
      <c r="IK107" s="48"/>
      <c r="IL107" s="48"/>
      <c r="IM107" s="48"/>
      <c r="IN107" s="48"/>
      <c r="IO107" s="48"/>
      <c r="IP107" s="48"/>
      <c r="IQ107" s="48"/>
      <c r="IR107" s="48"/>
      <c r="IS107" s="48"/>
      <c r="IT107" s="48"/>
      <c r="IU107" s="48"/>
      <c r="IV107" s="48"/>
      <c r="IW107" s="48"/>
      <c r="IX107" s="48"/>
      <c r="IY107" s="48"/>
      <c r="IZ107" s="48"/>
      <c r="JA107" s="48"/>
      <c r="JB107" s="48"/>
      <c r="JC107" s="48"/>
      <c r="JD107" s="48"/>
    </row>
    <row r="108" spans="1:264" ht="24" customHeight="1">
      <c r="A108" s="77"/>
      <c r="B108" s="65"/>
      <c r="C108" s="65"/>
      <c r="D108" s="65"/>
      <c r="E108" s="65"/>
      <c r="F108" s="65"/>
      <c r="G108" s="208"/>
      <c r="H108" s="65"/>
      <c r="I108" s="65"/>
      <c r="J108" s="65"/>
      <c r="N108" s="65"/>
      <c r="O108" s="65"/>
      <c r="P108" s="65"/>
      <c r="Q108" s="65"/>
      <c r="R108" s="65"/>
      <c r="S108" s="146"/>
      <c r="T108" s="138"/>
      <c r="U108" s="147"/>
      <c r="V108" s="13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  <c r="FP108" s="48"/>
      <c r="FQ108" s="48"/>
      <c r="FR108" s="48"/>
      <c r="FS108" s="48"/>
      <c r="FT108" s="48"/>
      <c r="FU108" s="48"/>
      <c r="FV108" s="48"/>
      <c r="FW108" s="48"/>
      <c r="FX108" s="48"/>
      <c r="FY108" s="48"/>
      <c r="FZ108" s="48"/>
      <c r="GA108" s="48"/>
      <c r="GB108" s="48"/>
      <c r="GC108" s="48"/>
      <c r="GD108" s="48"/>
      <c r="GE108" s="48"/>
      <c r="GF108" s="48"/>
      <c r="GG108" s="48"/>
      <c r="GH108" s="48"/>
      <c r="GI108" s="48"/>
      <c r="GJ108" s="48"/>
      <c r="GK108" s="48"/>
      <c r="GL108" s="48"/>
      <c r="GM108" s="48"/>
      <c r="GN108" s="48"/>
      <c r="GO108" s="48"/>
      <c r="GP108" s="48"/>
      <c r="GQ108" s="48"/>
      <c r="GR108" s="48"/>
      <c r="GS108" s="48"/>
      <c r="GT108" s="48"/>
      <c r="GU108" s="48"/>
      <c r="GV108" s="48"/>
      <c r="GW108" s="48"/>
      <c r="GX108" s="48"/>
      <c r="GY108" s="48"/>
      <c r="GZ108" s="48"/>
      <c r="HA108" s="48"/>
      <c r="HB108" s="48"/>
      <c r="HC108" s="48"/>
      <c r="HD108" s="48"/>
      <c r="HE108" s="48"/>
      <c r="HF108" s="48"/>
      <c r="HG108" s="48"/>
      <c r="HH108" s="48"/>
      <c r="HI108" s="48"/>
      <c r="HJ108" s="48"/>
      <c r="HK108" s="48"/>
      <c r="HL108" s="48"/>
      <c r="HM108" s="48"/>
      <c r="HN108" s="48"/>
      <c r="HO108" s="48"/>
      <c r="HP108" s="48"/>
      <c r="HQ108" s="48"/>
      <c r="HR108" s="48"/>
      <c r="HS108" s="48"/>
      <c r="HT108" s="48"/>
      <c r="HU108" s="48"/>
      <c r="HV108" s="48"/>
      <c r="HW108" s="48"/>
      <c r="HX108" s="48"/>
      <c r="HY108" s="48"/>
      <c r="HZ108" s="48"/>
      <c r="IA108" s="48"/>
      <c r="IB108" s="48"/>
      <c r="IC108" s="48"/>
      <c r="ID108" s="48"/>
      <c r="IE108" s="48"/>
      <c r="IF108" s="48"/>
      <c r="IG108" s="48"/>
      <c r="IH108" s="48"/>
      <c r="II108" s="48"/>
      <c r="IJ108" s="48"/>
      <c r="IK108" s="48"/>
      <c r="IL108" s="48"/>
      <c r="IM108" s="48"/>
      <c r="IN108" s="48"/>
      <c r="IO108" s="48"/>
      <c r="IP108" s="48"/>
      <c r="IQ108" s="48"/>
      <c r="IR108" s="48"/>
      <c r="IS108" s="48"/>
      <c r="IT108" s="48"/>
      <c r="IU108" s="48"/>
      <c r="IV108" s="48"/>
      <c r="IW108" s="48"/>
      <c r="IX108" s="48"/>
      <c r="IY108" s="48"/>
      <c r="IZ108" s="48"/>
      <c r="JA108" s="48"/>
      <c r="JB108" s="48"/>
      <c r="JC108" s="48"/>
      <c r="JD108" s="48"/>
    </row>
    <row r="109" spans="1:264" ht="24" customHeight="1">
      <c r="A109" s="77"/>
      <c r="B109" s="65"/>
      <c r="C109" s="65"/>
      <c r="D109" s="65"/>
      <c r="E109" s="65"/>
      <c r="F109" s="65"/>
      <c r="G109" s="208"/>
      <c r="H109" s="65"/>
      <c r="I109" s="65"/>
      <c r="J109" s="65"/>
      <c r="N109" s="65"/>
      <c r="O109" s="65"/>
      <c r="P109" s="65"/>
      <c r="Q109" s="65"/>
      <c r="R109" s="65"/>
      <c r="S109" s="146"/>
      <c r="T109" s="138"/>
      <c r="U109" s="147"/>
      <c r="V109" s="13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  <c r="FP109" s="48"/>
      <c r="FQ109" s="48"/>
      <c r="FR109" s="48"/>
      <c r="FS109" s="48"/>
      <c r="FT109" s="48"/>
      <c r="FU109" s="48"/>
      <c r="FV109" s="48"/>
      <c r="FW109" s="48"/>
      <c r="FX109" s="48"/>
      <c r="FY109" s="48"/>
      <c r="FZ109" s="48"/>
      <c r="GA109" s="48"/>
      <c r="GB109" s="48"/>
      <c r="GC109" s="48"/>
      <c r="GD109" s="48"/>
      <c r="GE109" s="48"/>
      <c r="GF109" s="48"/>
      <c r="GG109" s="48"/>
      <c r="GH109" s="48"/>
      <c r="GI109" s="48"/>
      <c r="GJ109" s="48"/>
      <c r="GK109" s="48"/>
      <c r="GL109" s="48"/>
      <c r="GM109" s="48"/>
      <c r="GN109" s="48"/>
      <c r="GO109" s="48"/>
      <c r="GP109" s="48"/>
      <c r="GQ109" s="48"/>
      <c r="GR109" s="48"/>
      <c r="GS109" s="48"/>
      <c r="GT109" s="48"/>
      <c r="GU109" s="48"/>
      <c r="GV109" s="48"/>
      <c r="GW109" s="48"/>
      <c r="GX109" s="48"/>
      <c r="GY109" s="48"/>
      <c r="GZ109" s="48"/>
      <c r="HA109" s="48"/>
      <c r="HB109" s="48"/>
      <c r="HC109" s="48"/>
      <c r="HD109" s="48"/>
      <c r="HE109" s="48"/>
      <c r="HF109" s="48"/>
      <c r="HG109" s="48"/>
      <c r="HH109" s="48"/>
      <c r="HI109" s="48"/>
      <c r="HJ109" s="48"/>
      <c r="HK109" s="48"/>
      <c r="HL109" s="48"/>
      <c r="HM109" s="48"/>
      <c r="HN109" s="48"/>
      <c r="HO109" s="48"/>
      <c r="HP109" s="48"/>
      <c r="HQ109" s="48"/>
      <c r="HR109" s="48"/>
      <c r="HS109" s="48"/>
      <c r="HT109" s="48"/>
      <c r="HU109" s="48"/>
      <c r="HV109" s="48"/>
      <c r="HW109" s="48"/>
      <c r="HX109" s="48"/>
      <c r="HY109" s="48"/>
      <c r="HZ109" s="48"/>
      <c r="IA109" s="48"/>
      <c r="IB109" s="48"/>
      <c r="IC109" s="48"/>
      <c r="ID109" s="48"/>
      <c r="IE109" s="48"/>
      <c r="IF109" s="48"/>
      <c r="IG109" s="48"/>
      <c r="IH109" s="48"/>
      <c r="II109" s="48"/>
      <c r="IJ109" s="48"/>
      <c r="IK109" s="48"/>
      <c r="IL109" s="48"/>
      <c r="IM109" s="48"/>
      <c r="IN109" s="48"/>
      <c r="IO109" s="48"/>
      <c r="IP109" s="48"/>
      <c r="IQ109" s="48"/>
      <c r="IR109" s="48"/>
      <c r="IS109" s="48"/>
      <c r="IT109" s="48"/>
      <c r="IU109" s="48"/>
      <c r="IV109" s="48"/>
      <c r="IW109" s="48"/>
      <c r="IX109" s="48"/>
      <c r="IY109" s="48"/>
      <c r="IZ109" s="48"/>
      <c r="JA109" s="48"/>
      <c r="JB109" s="48"/>
      <c r="JC109" s="48"/>
      <c r="JD109" s="48"/>
    </row>
    <row r="110" spans="1:264" ht="25.5" customHeight="1">
      <c r="A110" s="125" t="s">
        <v>20</v>
      </c>
      <c r="B110" s="1" t="s">
        <v>92</v>
      </c>
    </row>
    <row r="111" spans="1:264" ht="25.5" customHeight="1">
      <c r="B111" s="1" t="s">
        <v>52</v>
      </c>
    </row>
    <row r="112" spans="1:264" ht="15.75" customHeight="1">
      <c r="A112" s="24"/>
      <c r="B112" s="25"/>
      <c r="C112" s="23"/>
      <c r="D112" s="23"/>
      <c r="E112" s="23"/>
      <c r="F112" s="23"/>
      <c r="G112" s="194"/>
      <c r="H112" s="23"/>
      <c r="I112" s="23"/>
      <c r="J112" s="23"/>
      <c r="K112" s="15"/>
      <c r="L112" s="15"/>
      <c r="M112" s="15"/>
      <c r="N112" s="81"/>
      <c r="O112" s="81"/>
      <c r="P112" s="15"/>
      <c r="Q112" s="15"/>
      <c r="R112" s="15"/>
    </row>
    <row r="113" spans="1:18" hidden="1">
      <c r="A113" s="24"/>
      <c r="B113" s="25"/>
      <c r="C113" s="23"/>
      <c r="D113" s="23"/>
      <c r="E113" s="23"/>
      <c r="F113" s="23"/>
      <c r="G113" s="194"/>
      <c r="H113" s="23"/>
      <c r="I113" s="23"/>
      <c r="J113" s="23"/>
      <c r="K113" s="15"/>
      <c r="L113" s="15"/>
      <c r="M113" s="15"/>
      <c r="N113" s="81"/>
      <c r="O113" s="81"/>
      <c r="P113" s="15"/>
      <c r="Q113" s="15"/>
      <c r="R113" s="15"/>
    </row>
    <row r="114" spans="1:18" hidden="1">
      <c r="A114" s="394" t="s">
        <v>5</v>
      </c>
      <c r="B114" s="394"/>
      <c r="C114" s="394"/>
      <c r="D114" s="394"/>
      <c r="E114" s="65"/>
      <c r="F114" s="65"/>
      <c r="G114" s="208"/>
      <c r="H114" s="65"/>
      <c r="I114" s="65"/>
      <c r="J114" s="65"/>
      <c r="K114" s="15"/>
      <c r="L114" s="15"/>
      <c r="M114" s="15"/>
      <c r="N114" s="81"/>
      <c r="O114" s="81"/>
      <c r="P114" s="15"/>
      <c r="Q114" s="15"/>
      <c r="R114" s="15"/>
    </row>
    <row r="115" spans="1:18" hidden="1">
      <c r="A115" s="472" t="s">
        <v>6</v>
      </c>
      <c r="B115" s="472"/>
      <c r="C115" s="472"/>
      <c r="D115" s="472"/>
      <c r="E115" s="166"/>
      <c r="F115" s="166"/>
      <c r="G115" s="211"/>
      <c r="H115" s="166"/>
      <c r="I115" s="166"/>
      <c r="J115" s="166"/>
      <c r="K115" s="15"/>
      <c r="L115" s="15"/>
      <c r="M115" s="15"/>
      <c r="N115" s="81"/>
      <c r="O115" s="81"/>
      <c r="P115" s="15"/>
      <c r="Q115" s="15"/>
      <c r="R115" s="15"/>
    </row>
    <row r="116" spans="1:18" hidden="1">
      <c r="A116" s="11" t="s">
        <v>9</v>
      </c>
      <c r="C116" s="11" t="s">
        <v>11</v>
      </c>
      <c r="K116" s="15"/>
      <c r="L116" s="15"/>
      <c r="M116" s="15"/>
      <c r="N116" s="81"/>
      <c r="O116" s="81"/>
      <c r="P116" s="15"/>
      <c r="Q116" s="15"/>
      <c r="R116" s="15"/>
    </row>
    <row r="117" spans="1:18" hidden="1">
      <c r="A117" s="1" t="s">
        <v>5</v>
      </c>
      <c r="C117" s="1" t="s">
        <v>10</v>
      </c>
      <c r="K117" s="15"/>
      <c r="L117" s="15"/>
      <c r="M117" s="15"/>
      <c r="N117" s="81"/>
      <c r="O117" s="81"/>
      <c r="P117" s="15"/>
      <c r="Q117" s="15"/>
      <c r="R117" s="15"/>
    </row>
    <row r="118" spans="1:18" hidden="1">
      <c r="A118" s="13" t="s">
        <v>8</v>
      </c>
      <c r="C118" s="13" t="s">
        <v>12</v>
      </c>
      <c r="K118" s="15"/>
      <c r="L118" s="15"/>
      <c r="M118" s="15"/>
      <c r="N118" s="81"/>
      <c r="O118" s="81"/>
      <c r="P118" s="15"/>
      <c r="Q118" s="15"/>
      <c r="R118" s="15"/>
    </row>
    <row r="119" spans="1:18" ht="19.5" customHeight="1">
      <c r="D119" s="48"/>
      <c r="E119" s="48"/>
      <c r="F119" s="48"/>
      <c r="G119" s="212"/>
      <c r="H119" s="48"/>
      <c r="I119" s="48"/>
      <c r="J119" s="48"/>
      <c r="K119" s="15"/>
      <c r="L119" s="15"/>
      <c r="M119" s="15"/>
      <c r="N119" s="81"/>
      <c r="O119" s="81"/>
      <c r="P119" s="15"/>
      <c r="Q119" s="15"/>
      <c r="R119" s="15"/>
    </row>
    <row r="120" spans="1:18"/>
    <row r="121" spans="1:18"/>
    <row r="122" spans="1:18"/>
  </sheetData>
  <mergeCells count="82">
    <mergeCell ref="N65:T65"/>
    <mergeCell ref="C66:D66"/>
    <mergeCell ref="N66:T66"/>
    <mergeCell ref="C61:D61"/>
    <mergeCell ref="N61:T61"/>
    <mergeCell ref="C62:D62"/>
    <mergeCell ref="N62:T62"/>
    <mergeCell ref="C63:D63"/>
    <mergeCell ref="N63:T63"/>
    <mergeCell ref="N64:T64"/>
    <mergeCell ref="C89:M89"/>
    <mergeCell ref="A90:M90"/>
    <mergeCell ref="C36:D36"/>
    <mergeCell ref="C37:D37"/>
    <mergeCell ref="C38:D38"/>
    <mergeCell ref="C39:D39"/>
    <mergeCell ref="C40:D40"/>
    <mergeCell ref="C41:D41"/>
    <mergeCell ref="C64:D64"/>
    <mergeCell ref="A83:D83"/>
    <mergeCell ref="A85:D85"/>
    <mergeCell ref="A86:D86"/>
    <mergeCell ref="A87:D87"/>
    <mergeCell ref="C88:M88"/>
    <mergeCell ref="C65:D65"/>
    <mergeCell ref="N76:R76"/>
    <mergeCell ref="C67:D67"/>
    <mergeCell ref="N67:T67"/>
    <mergeCell ref="C68:D68"/>
    <mergeCell ref="N68:T68"/>
    <mergeCell ref="N102:R102"/>
    <mergeCell ref="A115:D115"/>
    <mergeCell ref="C102:D102"/>
    <mergeCell ref="C104:D104"/>
    <mergeCell ref="C105:D105"/>
    <mergeCell ref="C103:D103"/>
    <mergeCell ref="N103:R103"/>
    <mergeCell ref="D10:D11"/>
    <mergeCell ref="C10:C11"/>
    <mergeCell ref="A18:A21"/>
    <mergeCell ref="I12:I13"/>
    <mergeCell ref="F12:F13"/>
    <mergeCell ref="H11:I11"/>
    <mergeCell ref="B21:D21"/>
    <mergeCell ref="A2:D2"/>
    <mergeCell ref="A114:D114"/>
    <mergeCell ref="N104:R104"/>
    <mergeCell ref="N105:R105"/>
    <mergeCell ref="N94:P94"/>
    <mergeCell ref="N88:R88"/>
    <mergeCell ref="N89:Q89"/>
    <mergeCell ref="C73:D73"/>
    <mergeCell ref="N73:R73"/>
    <mergeCell ref="C74:D74"/>
    <mergeCell ref="N74:R74"/>
    <mergeCell ref="C75:D75"/>
    <mergeCell ref="N75:R75"/>
    <mergeCell ref="C76:D76"/>
    <mergeCell ref="A10:A11"/>
    <mergeCell ref="B10:B11"/>
    <mergeCell ref="A23:D23"/>
    <mergeCell ref="A25:D25"/>
    <mergeCell ref="A26:D26"/>
    <mergeCell ref="A27:D27"/>
    <mergeCell ref="C29:F29"/>
    <mergeCell ref="G29:J29"/>
    <mergeCell ref="C30:F30"/>
    <mergeCell ref="G30:I30"/>
    <mergeCell ref="C31:D31"/>
    <mergeCell ref="A31:B31"/>
    <mergeCell ref="C33:F33"/>
    <mergeCell ref="G33:J33"/>
    <mergeCell ref="C34:F34"/>
    <mergeCell ref="G34:I34"/>
    <mergeCell ref="A35:B35"/>
    <mergeCell ref="C35:D35"/>
    <mergeCell ref="X10:X11"/>
    <mergeCell ref="Y10:Y11"/>
    <mergeCell ref="T10:T11"/>
    <mergeCell ref="U10:U11"/>
    <mergeCell ref="V10:V11"/>
    <mergeCell ref="W10:W11"/>
  </mergeCells>
  <phoneticPr fontId="0" type="noConversion"/>
  <printOptions horizontalCentered="1"/>
  <pageMargins left="0.14000000000000001" right="0.15748031496062992" top="0.25" bottom="0.39370078740157483" header="0.31496062992125984" footer="0.31496062992125984"/>
  <pageSetup paperSize="9" fitToHeight="0" orientation="portrait" horizontalDpi="4294967293" r:id="rId1"/>
  <headerFooter alignWithMargins="0">
    <oddHeader>&amp;R&amp;"Cordia New,Regular"แบบ ปร.6   แผ่นที่&amp;P/&amp;N</oddHeader>
  </headerFooter>
  <rowBreaks count="1" manualBreakCount="1">
    <brk id="82" max="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F91"/>
  <sheetViews>
    <sheetView zoomScale="80" zoomScaleNormal="80" workbookViewId="0">
      <selection activeCell="N31" sqref="N31:Q31"/>
    </sheetView>
  </sheetViews>
  <sheetFormatPr defaultRowHeight="24"/>
  <cols>
    <col min="1" max="1" width="13.6640625" style="97" customWidth="1"/>
    <col min="2" max="2" width="16.33203125" style="85" customWidth="1"/>
    <col min="3" max="3" width="3.83203125" style="85" customWidth="1"/>
    <col min="4" max="4" width="9.33203125" style="85"/>
    <col min="5" max="5" width="5" style="85" customWidth="1"/>
    <col min="6" max="6" width="4.5" style="85" customWidth="1"/>
    <col min="7" max="7" width="5.83203125" style="85" customWidth="1"/>
    <col min="8" max="8" width="3.83203125" style="85" customWidth="1"/>
    <col min="9" max="9" width="10" style="85" customWidth="1"/>
    <col min="10" max="12" width="3.83203125" style="85" customWidth="1"/>
    <col min="13" max="13" width="5.83203125" style="85" customWidth="1"/>
    <col min="14" max="14" width="3.83203125" style="85" customWidth="1"/>
    <col min="15" max="15" width="5.83203125" style="85" customWidth="1"/>
    <col min="16" max="16" width="3.83203125" style="85" customWidth="1"/>
    <col min="17" max="17" width="5" style="85" customWidth="1"/>
    <col min="18" max="18" width="2.83203125" style="85" customWidth="1"/>
    <col min="19" max="19" width="8.83203125" style="85" customWidth="1"/>
    <col min="20" max="21" width="9.33203125" style="85"/>
    <col min="22" max="22" width="12.1640625" style="85" customWidth="1"/>
    <col min="23" max="23" width="16.1640625" style="85" customWidth="1"/>
    <col min="24" max="24" width="25.33203125" style="85" customWidth="1"/>
    <col min="25" max="25" width="10.1640625" style="85" bestFit="1" customWidth="1"/>
    <col min="26" max="258" width="9.33203125" style="85"/>
    <col min="259" max="259" width="15.83203125" style="85" customWidth="1"/>
    <col min="260" max="260" width="12.83203125" style="85" customWidth="1"/>
    <col min="261" max="261" width="3.83203125" style="85" customWidth="1"/>
    <col min="262" max="262" width="9.33203125" style="85"/>
    <col min="263" max="263" width="2.83203125" style="85" customWidth="1"/>
    <col min="264" max="264" width="3.83203125" style="85" customWidth="1"/>
    <col min="265" max="265" width="5.83203125" style="85" customWidth="1"/>
    <col min="266" max="266" width="3.83203125" style="85" customWidth="1"/>
    <col min="267" max="267" width="5.83203125" style="85" customWidth="1"/>
    <col min="268" max="270" width="3.83203125" style="85" customWidth="1"/>
    <col min="271" max="271" width="5.83203125" style="85" customWidth="1"/>
    <col min="272" max="272" width="3.83203125" style="85" customWidth="1"/>
    <col min="273" max="273" width="5.83203125" style="85" customWidth="1"/>
    <col min="274" max="275" width="3.83203125" style="85" customWidth="1"/>
    <col min="276" max="276" width="2.83203125" style="85" customWidth="1"/>
    <col min="277" max="277" width="8.83203125" style="85" customWidth="1"/>
    <col min="278" max="279" width="9.33203125" style="85"/>
    <col min="280" max="280" width="25.33203125" style="85" customWidth="1"/>
    <col min="281" max="514" width="9.33203125" style="85"/>
    <col min="515" max="515" width="15.83203125" style="85" customWidth="1"/>
    <col min="516" max="516" width="12.83203125" style="85" customWidth="1"/>
    <col min="517" max="517" width="3.83203125" style="85" customWidth="1"/>
    <col min="518" max="518" width="9.33203125" style="85"/>
    <col min="519" max="519" width="2.83203125" style="85" customWidth="1"/>
    <col min="520" max="520" width="3.83203125" style="85" customWidth="1"/>
    <col min="521" max="521" width="5.83203125" style="85" customWidth="1"/>
    <col min="522" max="522" width="3.83203125" style="85" customWidth="1"/>
    <col min="523" max="523" width="5.83203125" style="85" customWidth="1"/>
    <col min="524" max="526" width="3.83203125" style="85" customWidth="1"/>
    <col min="527" max="527" width="5.83203125" style="85" customWidth="1"/>
    <col min="528" max="528" width="3.83203125" style="85" customWidth="1"/>
    <col min="529" max="529" width="5.83203125" style="85" customWidth="1"/>
    <col min="530" max="531" width="3.83203125" style="85" customWidth="1"/>
    <col min="532" max="532" width="2.83203125" style="85" customWidth="1"/>
    <col min="533" max="533" width="8.83203125" style="85" customWidth="1"/>
    <col min="534" max="535" width="9.33203125" style="85"/>
    <col min="536" max="536" width="25.33203125" style="85" customWidth="1"/>
    <col min="537" max="770" width="9.33203125" style="85"/>
    <col min="771" max="771" width="15.83203125" style="85" customWidth="1"/>
    <col min="772" max="772" width="12.83203125" style="85" customWidth="1"/>
    <col min="773" max="773" width="3.83203125" style="85" customWidth="1"/>
    <col min="774" max="774" width="9.33203125" style="85"/>
    <col min="775" max="775" width="2.83203125" style="85" customWidth="1"/>
    <col min="776" max="776" width="3.83203125" style="85" customWidth="1"/>
    <col min="777" max="777" width="5.83203125" style="85" customWidth="1"/>
    <col min="778" max="778" width="3.83203125" style="85" customWidth="1"/>
    <col min="779" max="779" width="5.83203125" style="85" customWidth="1"/>
    <col min="780" max="782" width="3.83203125" style="85" customWidth="1"/>
    <col min="783" max="783" width="5.83203125" style="85" customWidth="1"/>
    <col min="784" max="784" width="3.83203125" style="85" customWidth="1"/>
    <col min="785" max="785" width="5.83203125" style="85" customWidth="1"/>
    <col min="786" max="787" width="3.83203125" style="85" customWidth="1"/>
    <col min="788" max="788" width="2.83203125" style="85" customWidth="1"/>
    <col min="789" max="789" width="8.83203125" style="85" customWidth="1"/>
    <col min="790" max="791" width="9.33203125" style="85"/>
    <col min="792" max="792" width="25.33203125" style="85" customWidth="1"/>
    <col min="793" max="1026" width="9.33203125" style="85"/>
    <col min="1027" max="1027" width="15.83203125" style="85" customWidth="1"/>
    <col min="1028" max="1028" width="12.83203125" style="85" customWidth="1"/>
    <col min="1029" max="1029" width="3.83203125" style="85" customWidth="1"/>
    <col min="1030" max="1030" width="9.33203125" style="85"/>
    <col min="1031" max="1031" width="2.83203125" style="85" customWidth="1"/>
    <col min="1032" max="1032" width="3.83203125" style="85" customWidth="1"/>
    <col min="1033" max="1033" width="5.83203125" style="85" customWidth="1"/>
    <col min="1034" max="1034" width="3.83203125" style="85" customWidth="1"/>
    <col min="1035" max="1035" width="5.83203125" style="85" customWidth="1"/>
    <col min="1036" max="1038" width="3.83203125" style="85" customWidth="1"/>
    <col min="1039" max="1039" width="5.83203125" style="85" customWidth="1"/>
    <col min="1040" max="1040" width="3.83203125" style="85" customWidth="1"/>
    <col min="1041" max="1041" width="5.83203125" style="85" customWidth="1"/>
    <col min="1042" max="1043" width="3.83203125" style="85" customWidth="1"/>
    <col min="1044" max="1044" width="2.83203125" style="85" customWidth="1"/>
    <col min="1045" max="1045" width="8.83203125" style="85" customWidth="1"/>
    <col min="1046" max="1047" width="9.33203125" style="85"/>
    <col min="1048" max="1048" width="25.33203125" style="85" customWidth="1"/>
    <col min="1049" max="1282" width="9.33203125" style="85"/>
    <col min="1283" max="1283" width="15.83203125" style="85" customWidth="1"/>
    <col min="1284" max="1284" width="12.83203125" style="85" customWidth="1"/>
    <col min="1285" max="1285" width="3.83203125" style="85" customWidth="1"/>
    <col min="1286" max="1286" width="9.33203125" style="85"/>
    <col min="1287" max="1287" width="2.83203125" style="85" customWidth="1"/>
    <col min="1288" max="1288" width="3.83203125" style="85" customWidth="1"/>
    <col min="1289" max="1289" width="5.83203125" style="85" customWidth="1"/>
    <col min="1290" max="1290" width="3.83203125" style="85" customWidth="1"/>
    <col min="1291" max="1291" width="5.83203125" style="85" customWidth="1"/>
    <col min="1292" max="1294" width="3.83203125" style="85" customWidth="1"/>
    <col min="1295" max="1295" width="5.83203125" style="85" customWidth="1"/>
    <col min="1296" max="1296" width="3.83203125" style="85" customWidth="1"/>
    <col min="1297" max="1297" width="5.83203125" style="85" customWidth="1"/>
    <col min="1298" max="1299" width="3.83203125" style="85" customWidth="1"/>
    <col min="1300" max="1300" width="2.83203125" style="85" customWidth="1"/>
    <col min="1301" max="1301" width="8.83203125" style="85" customWidth="1"/>
    <col min="1302" max="1303" width="9.33203125" style="85"/>
    <col min="1304" max="1304" width="25.33203125" style="85" customWidth="1"/>
    <col min="1305" max="1538" width="9.33203125" style="85"/>
    <col min="1539" max="1539" width="15.83203125" style="85" customWidth="1"/>
    <col min="1540" max="1540" width="12.83203125" style="85" customWidth="1"/>
    <col min="1541" max="1541" width="3.83203125" style="85" customWidth="1"/>
    <col min="1542" max="1542" width="9.33203125" style="85"/>
    <col min="1543" max="1543" width="2.83203125" style="85" customWidth="1"/>
    <col min="1544" max="1544" width="3.83203125" style="85" customWidth="1"/>
    <col min="1545" max="1545" width="5.83203125" style="85" customWidth="1"/>
    <col min="1546" max="1546" width="3.83203125" style="85" customWidth="1"/>
    <col min="1547" max="1547" width="5.83203125" style="85" customWidth="1"/>
    <col min="1548" max="1550" width="3.83203125" style="85" customWidth="1"/>
    <col min="1551" max="1551" width="5.83203125" style="85" customWidth="1"/>
    <col min="1552" max="1552" width="3.83203125" style="85" customWidth="1"/>
    <col min="1553" max="1553" width="5.83203125" style="85" customWidth="1"/>
    <col min="1554" max="1555" width="3.83203125" style="85" customWidth="1"/>
    <col min="1556" max="1556" width="2.83203125" style="85" customWidth="1"/>
    <col min="1557" max="1557" width="8.83203125" style="85" customWidth="1"/>
    <col min="1558" max="1559" width="9.33203125" style="85"/>
    <col min="1560" max="1560" width="25.33203125" style="85" customWidth="1"/>
    <col min="1561" max="1794" width="9.33203125" style="85"/>
    <col min="1795" max="1795" width="15.83203125" style="85" customWidth="1"/>
    <col min="1796" max="1796" width="12.83203125" style="85" customWidth="1"/>
    <col min="1797" max="1797" width="3.83203125" style="85" customWidth="1"/>
    <col min="1798" max="1798" width="9.33203125" style="85"/>
    <col min="1799" max="1799" width="2.83203125" style="85" customWidth="1"/>
    <col min="1800" max="1800" width="3.83203125" style="85" customWidth="1"/>
    <col min="1801" max="1801" width="5.83203125" style="85" customWidth="1"/>
    <col min="1802" max="1802" width="3.83203125" style="85" customWidth="1"/>
    <col min="1803" max="1803" width="5.83203125" style="85" customWidth="1"/>
    <col min="1804" max="1806" width="3.83203125" style="85" customWidth="1"/>
    <col min="1807" max="1807" width="5.83203125" style="85" customWidth="1"/>
    <col min="1808" max="1808" width="3.83203125" style="85" customWidth="1"/>
    <col min="1809" max="1809" width="5.83203125" style="85" customWidth="1"/>
    <col min="1810" max="1811" width="3.83203125" style="85" customWidth="1"/>
    <col min="1812" max="1812" width="2.83203125" style="85" customWidth="1"/>
    <col min="1813" max="1813" width="8.83203125" style="85" customWidth="1"/>
    <col min="1814" max="1815" width="9.33203125" style="85"/>
    <col min="1816" max="1816" width="25.33203125" style="85" customWidth="1"/>
    <col min="1817" max="2050" width="9.33203125" style="85"/>
    <col min="2051" max="2051" width="15.83203125" style="85" customWidth="1"/>
    <col min="2052" max="2052" width="12.83203125" style="85" customWidth="1"/>
    <col min="2053" max="2053" width="3.83203125" style="85" customWidth="1"/>
    <col min="2054" max="2054" width="9.33203125" style="85"/>
    <col min="2055" max="2055" width="2.83203125" style="85" customWidth="1"/>
    <col min="2056" max="2056" width="3.83203125" style="85" customWidth="1"/>
    <col min="2057" max="2057" width="5.83203125" style="85" customWidth="1"/>
    <col min="2058" max="2058" width="3.83203125" style="85" customWidth="1"/>
    <col min="2059" max="2059" width="5.83203125" style="85" customWidth="1"/>
    <col min="2060" max="2062" width="3.83203125" style="85" customWidth="1"/>
    <col min="2063" max="2063" width="5.83203125" style="85" customWidth="1"/>
    <col min="2064" max="2064" width="3.83203125" style="85" customWidth="1"/>
    <col min="2065" max="2065" width="5.83203125" style="85" customWidth="1"/>
    <col min="2066" max="2067" width="3.83203125" style="85" customWidth="1"/>
    <col min="2068" max="2068" width="2.83203125" style="85" customWidth="1"/>
    <col min="2069" max="2069" width="8.83203125" style="85" customWidth="1"/>
    <col min="2070" max="2071" width="9.33203125" style="85"/>
    <col min="2072" max="2072" width="25.33203125" style="85" customWidth="1"/>
    <col min="2073" max="2306" width="9.33203125" style="85"/>
    <col min="2307" max="2307" width="15.83203125" style="85" customWidth="1"/>
    <col min="2308" max="2308" width="12.83203125" style="85" customWidth="1"/>
    <col min="2309" max="2309" width="3.83203125" style="85" customWidth="1"/>
    <col min="2310" max="2310" width="9.33203125" style="85"/>
    <col min="2311" max="2311" width="2.83203125" style="85" customWidth="1"/>
    <col min="2312" max="2312" width="3.83203125" style="85" customWidth="1"/>
    <col min="2313" max="2313" width="5.83203125" style="85" customWidth="1"/>
    <col min="2314" max="2314" width="3.83203125" style="85" customWidth="1"/>
    <col min="2315" max="2315" width="5.83203125" style="85" customWidth="1"/>
    <col min="2316" max="2318" width="3.83203125" style="85" customWidth="1"/>
    <col min="2319" max="2319" width="5.83203125" style="85" customWidth="1"/>
    <col min="2320" max="2320" width="3.83203125" style="85" customWidth="1"/>
    <col min="2321" max="2321" width="5.83203125" style="85" customWidth="1"/>
    <col min="2322" max="2323" width="3.83203125" style="85" customWidth="1"/>
    <col min="2324" max="2324" width="2.83203125" style="85" customWidth="1"/>
    <col min="2325" max="2325" width="8.83203125" style="85" customWidth="1"/>
    <col min="2326" max="2327" width="9.33203125" style="85"/>
    <col min="2328" max="2328" width="25.33203125" style="85" customWidth="1"/>
    <col min="2329" max="2562" width="9.33203125" style="85"/>
    <col min="2563" max="2563" width="15.83203125" style="85" customWidth="1"/>
    <col min="2564" max="2564" width="12.83203125" style="85" customWidth="1"/>
    <col min="2565" max="2565" width="3.83203125" style="85" customWidth="1"/>
    <col min="2566" max="2566" width="9.33203125" style="85"/>
    <col min="2567" max="2567" width="2.83203125" style="85" customWidth="1"/>
    <col min="2568" max="2568" width="3.83203125" style="85" customWidth="1"/>
    <col min="2569" max="2569" width="5.83203125" style="85" customWidth="1"/>
    <col min="2570" max="2570" width="3.83203125" style="85" customWidth="1"/>
    <col min="2571" max="2571" width="5.83203125" style="85" customWidth="1"/>
    <col min="2572" max="2574" width="3.83203125" style="85" customWidth="1"/>
    <col min="2575" max="2575" width="5.83203125" style="85" customWidth="1"/>
    <col min="2576" max="2576" width="3.83203125" style="85" customWidth="1"/>
    <col min="2577" max="2577" width="5.83203125" style="85" customWidth="1"/>
    <col min="2578" max="2579" width="3.83203125" style="85" customWidth="1"/>
    <col min="2580" max="2580" width="2.83203125" style="85" customWidth="1"/>
    <col min="2581" max="2581" width="8.83203125" style="85" customWidth="1"/>
    <col min="2582" max="2583" width="9.33203125" style="85"/>
    <col min="2584" max="2584" width="25.33203125" style="85" customWidth="1"/>
    <col min="2585" max="2818" width="9.33203125" style="85"/>
    <col min="2819" max="2819" width="15.83203125" style="85" customWidth="1"/>
    <col min="2820" max="2820" width="12.83203125" style="85" customWidth="1"/>
    <col min="2821" max="2821" width="3.83203125" style="85" customWidth="1"/>
    <col min="2822" max="2822" width="9.33203125" style="85"/>
    <col min="2823" max="2823" width="2.83203125" style="85" customWidth="1"/>
    <col min="2824" max="2824" width="3.83203125" style="85" customWidth="1"/>
    <col min="2825" max="2825" width="5.83203125" style="85" customWidth="1"/>
    <col min="2826" max="2826" width="3.83203125" style="85" customWidth="1"/>
    <col min="2827" max="2827" width="5.83203125" style="85" customWidth="1"/>
    <col min="2828" max="2830" width="3.83203125" style="85" customWidth="1"/>
    <col min="2831" max="2831" width="5.83203125" style="85" customWidth="1"/>
    <col min="2832" max="2832" width="3.83203125" style="85" customWidth="1"/>
    <col min="2833" max="2833" width="5.83203125" style="85" customWidth="1"/>
    <col min="2834" max="2835" width="3.83203125" style="85" customWidth="1"/>
    <col min="2836" max="2836" width="2.83203125" style="85" customWidth="1"/>
    <col min="2837" max="2837" width="8.83203125" style="85" customWidth="1"/>
    <col min="2838" max="2839" width="9.33203125" style="85"/>
    <col min="2840" max="2840" width="25.33203125" style="85" customWidth="1"/>
    <col min="2841" max="3074" width="9.33203125" style="85"/>
    <col min="3075" max="3075" width="15.83203125" style="85" customWidth="1"/>
    <col min="3076" max="3076" width="12.83203125" style="85" customWidth="1"/>
    <col min="3077" max="3077" width="3.83203125" style="85" customWidth="1"/>
    <col min="3078" max="3078" width="9.33203125" style="85"/>
    <col min="3079" max="3079" width="2.83203125" style="85" customWidth="1"/>
    <col min="3080" max="3080" width="3.83203125" style="85" customWidth="1"/>
    <col min="3081" max="3081" width="5.83203125" style="85" customWidth="1"/>
    <col min="3082" max="3082" width="3.83203125" style="85" customWidth="1"/>
    <col min="3083" max="3083" width="5.83203125" style="85" customWidth="1"/>
    <col min="3084" max="3086" width="3.83203125" style="85" customWidth="1"/>
    <col min="3087" max="3087" width="5.83203125" style="85" customWidth="1"/>
    <col min="3088" max="3088" width="3.83203125" style="85" customWidth="1"/>
    <col min="3089" max="3089" width="5.83203125" style="85" customWidth="1"/>
    <col min="3090" max="3091" width="3.83203125" style="85" customWidth="1"/>
    <col min="3092" max="3092" width="2.83203125" style="85" customWidth="1"/>
    <col min="3093" max="3093" width="8.83203125" style="85" customWidth="1"/>
    <col min="3094" max="3095" width="9.33203125" style="85"/>
    <col min="3096" max="3096" width="25.33203125" style="85" customWidth="1"/>
    <col min="3097" max="3330" width="9.33203125" style="85"/>
    <col min="3331" max="3331" width="15.83203125" style="85" customWidth="1"/>
    <col min="3332" max="3332" width="12.83203125" style="85" customWidth="1"/>
    <col min="3333" max="3333" width="3.83203125" style="85" customWidth="1"/>
    <col min="3334" max="3334" width="9.33203125" style="85"/>
    <col min="3335" max="3335" width="2.83203125" style="85" customWidth="1"/>
    <col min="3336" max="3336" width="3.83203125" style="85" customWidth="1"/>
    <col min="3337" max="3337" width="5.83203125" style="85" customWidth="1"/>
    <col min="3338" max="3338" width="3.83203125" style="85" customWidth="1"/>
    <col min="3339" max="3339" width="5.83203125" style="85" customWidth="1"/>
    <col min="3340" max="3342" width="3.83203125" style="85" customWidth="1"/>
    <col min="3343" max="3343" width="5.83203125" style="85" customWidth="1"/>
    <col min="3344" max="3344" width="3.83203125" style="85" customWidth="1"/>
    <col min="3345" max="3345" width="5.83203125" style="85" customWidth="1"/>
    <col min="3346" max="3347" width="3.83203125" style="85" customWidth="1"/>
    <col min="3348" max="3348" width="2.83203125" style="85" customWidth="1"/>
    <col min="3349" max="3349" width="8.83203125" style="85" customWidth="1"/>
    <col min="3350" max="3351" width="9.33203125" style="85"/>
    <col min="3352" max="3352" width="25.33203125" style="85" customWidth="1"/>
    <col min="3353" max="3586" width="9.33203125" style="85"/>
    <col min="3587" max="3587" width="15.83203125" style="85" customWidth="1"/>
    <col min="3588" max="3588" width="12.83203125" style="85" customWidth="1"/>
    <col min="3589" max="3589" width="3.83203125" style="85" customWidth="1"/>
    <col min="3590" max="3590" width="9.33203125" style="85"/>
    <col min="3591" max="3591" width="2.83203125" style="85" customWidth="1"/>
    <col min="3592" max="3592" width="3.83203125" style="85" customWidth="1"/>
    <col min="3593" max="3593" width="5.83203125" style="85" customWidth="1"/>
    <col min="3594" max="3594" width="3.83203125" style="85" customWidth="1"/>
    <col min="3595" max="3595" width="5.83203125" style="85" customWidth="1"/>
    <col min="3596" max="3598" width="3.83203125" style="85" customWidth="1"/>
    <col min="3599" max="3599" width="5.83203125" style="85" customWidth="1"/>
    <col min="3600" max="3600" width="3.83203125" style="85" customWidth="1"/>
    <col min="3601" max="3601" width="5.83203125" style="85" customWidth="1"/>
    <col min="3602" max="3603" width="3.83203125" style="85" customWidth="1"/>
    <col min="3604" max="3604" width="2.83203125" style="85" customWidth="1"/>
    <col min="3605" max="3605" width="8.83203125" style="85" customWidth="1"/>
    <col min="3606" max="3607" width="9.33203125" style="85"/>
    <col min="3608" max="3608" width="25.33203125" style="85" customWidth="1"/>
    <col min="3609" max="3842" width="9.33203125" style="85"/>
    <col min="3843" max="3843" width="15.83203125" style="85" customWidth="1"/>
    <col min="3844" max="3844" width="12.83203125" style="85" customWidth="1"/>
    <col min="3845" max="3845" width="3.83203125" style="85" customWidth="1"/>
    <col min="3846" max="3846" width="9.33203125" style="85"/>
    <col min="3847" max="3847" width="2.83203125" style="85" customWidth="1"/>
    <col min="3848" max="3848" width="3.83203125" style="85" customWidth="1"/>
    <col min="3849" max="3849" width="5.83203125" style="85" customWidth="1"/>
    <col min="3850" max="3850" width="3.83203125" style="85" customWidth="1"/>
    <col min="3851" max="3851" width="5.83203125" style="85" customWidth="1"/>
    <col min="3852" max="3854" width="3.83203125" style="85" customWidth="1"/>
    <col min="3855" max="3855" width="5.83203125" style="85" customWidth="1"/>
    <col min="3856" max="3856" width="3.83203125" style="85" customWidth="1"/>
    <col min="3857" max="3857" width="5.83203125" style="85" customWidth="1"/>
    <col min="3858" max="3859" width="3.83203125" style="85" customWidth="1"/>
    <col min="3860" max="3860" width="2.83203125" style="85" customWidth="1"/>
    <col min="3861" max="3861" width="8.83203125" style="85" customWidth="1"/>
    <col min="3862" max="3863" width="9.33203125" style="85"/>
    <col min="3864" max="3864" width="25.33203125" style="85" customWidth="1"/>
    <col min="3865" max="4098" width="9.33203125" style="85"/>
    <col min="4099" max="4099" width="15.83203125" style="85" customWidth="1"/>
    <col min="4100" max="4100" width="12.83203125" style="85" customWidth="1"/>
    <col min="4101" max="4101" width="3.83203125" style="85" customWidth="1"/>
    <col min="4102" max="4102" width="9.33203125" style="85"/>
    <col min="4103" max="4103" width="2.83203125" style="85" customWidth="1"/>
    <col min="4104" max="4104" width="3.83203125" style="85" customWidth="1"/>
    <col min="4105" max="4105" width="5.83203125" style="85" customWidth="1"/>
    <col min="4106" max="4106" width="3.83203125" style="85" customWidth="1"/>
    <col min="4107" max="4107" width="5.83203125" style="85" customWidth="1"/>
    <col min="4108" max="4110" width="3.83203125" style="85" customWidth="1"/>
    <col min="4111" max="4111" width="5.83203125" style="85" customWidth="1"/>
    <col min="4112" max="4112" width="3.83203125" style="85" customWidth="1"/>
    <col min="4113" max="4113" width="5.83203125" style="85" customWidth="1"/>
    <col min="4114" max="4115" width="3.83203125" style="85" customWidth="1"/>
    <col min="4116" max="4116" width="2.83203125" style="85" customWidth="1"/>
    <col min="4117" max="4117" width="8.83203125" style="85" customWidth="1"/>
    <col min="4118" max="4119" width="9.33203125" style="85"/>
    <col min="4120" max="4120" width="25.33203125" style="85" customWidth="1"/>
    <col min="4121" max="4354" width="9.33203125" style="85"/>
    <col min="4355" max="4355" width="15.83203125" style="85" customWidth="1"/>
    <col min="4356" max="4356" width="12.83203125" style="85" customWidth="1"/>
    <col min="4357" max="4357" width="3.83203125" style="85" customWidth="1"/>
    <col min="4358" max="4358" width="9.33203125" style="85"/>
    <col min="4359" max="4359" width="2.83203125" style="85" customWidth="1"/>
    <col min="4360" max="4360" width="3.83203125" style="85" customWidth="1"/>
    <col min="4361" max="4361" width="5.83203125" style="85" customWidth="1"/>
    <col min="4362" max="4362" width="3.83203125" style="85" customWidth="1"/>
    <col min="4363" max="4363" width="5.83203125" style="85" customWidth="1"/>
    <col min="4364" max="4366" width="3.83203125" style="85" customWidth="1"/>
    <col min="4367" max="4367" width="5.83203125" style="85" customWidth="1"/>
    <col min="4368" max="4368" width="3.83203125" style="85" customWidth="1"/>
    <col min="4369" max="4369" width="5.83203125" style="85" customWidth="1"/>
    <col min="4370" max="4371" width="3.83203125" style="85" customWidth="1"/>
    <col min="4372" max="4372" width="2.83203125" style="85" customWidth="1"/>
    <col min="4373" max="4373" width="8.83203125" style="85" customWidth="1"/>
    <col min="4374" max="4375" width="9.33203125" style="85"/>
    <col min="4376" max="4376" width="25.33203125" style="85" customWidth="1"/>
    <col min="4377" max="4610" width="9.33203125" style="85"/>
    <col min="4611" max="4611" width="15.83203125" style="85" customWidth="1"/>
    <col min="4612" max="4612" width="12.83203125" style="85" customWidth="1"/>
    <col min="4613" max="4613" width="3.83203125" style="85" customWidth="1"/>
    <col min="4614" max="4614" width="9.33203125" style="85"/>
    <col min="4615" max="4615" width="2.83203125" style="85" customWidth="1"/>
    <col min="4616" max="4616" width="3.83203125" style="85" customWidth="1"/>
    <col min="4617" max="4617" width="5.83203125" style="85" customWidth="1"/>
    <col min="4618" max="4618" width="3.83203125" style="85" customWidth="1"/>
    <col min="4619" max="4619" width="5.83203125" style="85" customWidth="1"/>
    <col min="4620" max="4622" width="3.83203125" style="85" customWidth="1"/>
    <col min="4623" max="4623" width="5.83203125" style="85" customWidth="1"/>
    <col min="4624" max="4624" width="3.83203125" style="85" customWidth="1"/>
    <col min="4625" max="4625" width="5.83203125" style="85" customWidth="1"/>
    <col min="4626" max="4627" width="3.83203125" style="85" customWidth="1"/>
    <col min="4628" max="4628" width="2.83203125" style="85" customWidth="1"/>
    <col min="4629" max="4629" width="8.83203125" style="85" customWidth="1"/>
    <col min="4630" max="4631" width="9.33203125" style="85"/>
    <col min="4632" max="4632" width="25.33203125" style="85" customWidth="1"/>
    <col min="4633" max="4866" width="9.33203125" style="85"/>
    <col min="4867" max="4867" width="15.83203125" style="85" customWidth="1"/>
    <col min="4868" max="4868" width="12.83203125" style="85" customWidth="1"/>
    <col min="4869" max="4869" width="3.83203125" style="85" customWidth="1"/>
    <col min="4870" max="4870" width="9.33203125" style="85"/>
    <col min="4871" max="4871" width="2.83203125" style="85" customWidth="1"/>
    <col min="4872" max="4872" width="3.83203125" style="85" customWidth="1"/>
    <col min="4873" max="4873" width="5.83203125" style="85" customWidth="1"/>
    <col min="4874" max="4874" width="3.83203125" style="85" customWidth="1"/>
    <col min="4875" max="4875" width="5.83203125" style="85" customWidth="1"/>
    <col min="4876" max="4878" width="3.83203125" style="85" customWidth="1"/>
    <col min="4879" max="4879" width="5.83203125" style="85" customWidth="1"/>
    <col min="4880" max="4880" width="3.83203125" style="85" customWidth="1"/>
    <col min="4881" max="4881" width="5.83203125" style="85" customWidth="1"/>
    <col min="4882" max="4883" width="3.83203125" style="85" customWidth="1"/>
    <col min="4884" max="4884" width="2.83203125" style="85" customWidth="1"/>
    <col min="4885" max="4885" width="8.83203125" style="85" customWidth="1"/>
    <col min="4886" max="4887" width="9.33203125" style="85"/>
    <col min="4888" max="4888" width="25.33203125" style="85" customWidth="1"/>
    <col min="4889" max="5122" width="9.33203125" style="85"/>
    <col min="5123" max="5123" width="15.83203125" style="85" customWidth="1"/>
    <col min="5124" max="5124" width="12.83203125" style="85" customWidth="1"/>
    <col min="5125" max="5125" width="3.83203125" style="85" customWidth="1"/>
    <col min="5126" max="5126" width="9.33203125" style="85"/>
    <col min="5127" max="5127" width="2.83203125" style="85" customWidth="1"/>
    <col min="5128" max="5128" width="3.83203125" style="85" customWidth="1"/>
    <col min="5129" max="5129" width="5.83203125" style="85" customWidth="1"/>
    <col min="5130" max="5130" width="3.83203125" style="85" customWidth="1"/>
    <col min="5131" max="5131" width="5.83203125" style="85" customWidth="1"/>
    <col min="5132" max="5134" width="3.83203125" style="85" customWidth="1"/>
    <col min="5135" max="5135" width="5.83203125" style="85" customWidth="1"/>
    <col min="5136" max="5136" width="3.83203125" style="85" customWidth="1"/>
    <col min="5137" max="5137" width="5.83203125" style="85" customWidth="1"/>
    <col min="5138" max="5139" width="3.83203125" style="85" customWidth="1"/>
    <col min="5140" max="5140" width="2.83203125" style="85" customWidth="1"/>
    <col min="5141" max="5141" width="8.83203125" style="85" customWidth="1"/>
    <col min="5142" max="5143" width="9.33203125" style="85"/>
    <col min="5144" max="5144" width="25.33203125" style="85" customWidth="1"/>
    <col min="5145" max="5378" width="9.33203125" style="85"/>
    <col min="5379" max="5379" width="15.83203125" style="85" customWidth="1"/>
    <col min="5380" max="5380" width="12.83203125" style="85" customWidth="1"/>
    <col min="5381" max="5381" width="3.83203125" style="85" customWidth="1"/>
    <col min="5382" max="5382" width="9.33203125" style="85"/>
    <col min="5383" max="5383" width="2.83203125" style="85" customWidth="1"/>
    <col min="5384" max="5384" width="3.83203125" style="85" customWidth="1"/>
    <col min="5385" max="5385" width="5.83203125" style="85" customWidth="1"/>
    <col min="5386" max="5386" width="3.83203125" style="85" customWidth="1"/>
    <col min="5387" max="5387" width="5.83203125" style="85" customWidth="1"/>
    <col min="5388" max="5390" width="3.83203125" style="85" customWidth="1"/>
    <col min="5391" max="5391" width="5.83203125" style="85" customWidth="1"/>
    <col min="5392" max="5392" width="3.83203125" style="85" customWidth="1"/>
    <col min="5393" max="5393" width="5.83203125" style="85" customWidth="1"/>
    <col min="5394" max="5395" width="3.83203125" style="85" customWidth="1"/>
    <col min="5396" max="5396" width="2.83203125" style="85" customWidth="1"/>
    <col min="5397" max="5397" width="8.83203125" style="85" customWidth="1"/>
    <col min="5398" max="5399" width="9.33203125" style="85"/>
    <col min="5400" max="5400" width="25.33203125" style="85" customWidth="1"/>
    <col min="5401" max="5634" width="9.33203125" style="85"/>
    <col min="5635" max="5635" width="15.83203125" style="85" customWidth="1"/>
    <col min="5636" max="5636" width="12.83203125" style="85" customWidth="1"/>
    <col min="5637" max="5637" width="3.83203125" style="85" customWidth="1"/>
    <col min="5638" max="5638" width="9.33203125" style="85"/>
    <col min="5639" max="5639" width="2.83203125" style="85" customWidth="1"/>
    <col min="5640" max="5640" width="3.83203125" style="85" customWidth="1"/>
    <col min="5641" max="5641" width="5.83203125" style="85" customWidth="1"/>
    <col min="5642" max="5642" width="3.83203125" style="85" customWidth="1"/>
    <col min="5643" max="5643" width="5.83203125" style="85" customWidth="1"/>
    <col min="5644" max="5646" width="3.83203125" style="85" customWidth="1"/>
    <col min="5647" max="5647" width="5.83203125" style="85" customWidth="1"/>
    <col min="5648" max="5648" width="3.83203125" style="85" customWidth="1"/>
    <col min="5649" max="5649" width="5.83203125" style="85" customWidth="1"/>
    <col min="5650" max="5651" width="3.83203125" style="85" customWidth="1"/>
    <col min="5652" max="5652" width="2.83203125" style="85" customWidth="1"/>
    <col min="5653" max="5653" width="8.83203125" style="85" customWidth="1"/>
    <col min="5654" max="5655" width="9.33203125" style="85"/>
    <col min="5656" max="5656" width="25.33203125" style="85" customWidth="1"/>
    <col min="5657" max="5890" width="9.33203125" style="85"/>
    <col min="5891" max="5891" width="15.83203125" style="85" customWidth="1"/>
    <col min="5892" max="5892" width="12.83203125" style="85" customWidth="1"/>
    <col min="5893" max="5893" width="3.83203125" style="85" customWidth="1"/>
    <col min="5894" max="5894" width="9.33203125" style="85"/>
    <col min="5895" max="5895" width="2.83203125" style="85" customWidth="1"/>
    <col min="5896" max="5896" width="3.83203125" style="85" customWidth="1"/>
    <col min="5897" max="5897" width="5.83203125" style="85" customWidth="1"/>
    <col min="5898" max="5898" width="3.83203125" style="85" customWidth="1"/>
    <col min="5899" max="5899" width="5.83203125" style="85" customWidth="1"/>
    <col min="5900" max="5902" width="3.83203125" style="85" customWidth="1"/>
    <col min="5903" max="5903" width="5.83203125" style="85" customWidth="1"/>
    <col min="5904" max="5904" width="3.83203125" style="85" customWidth="1"/>
    <col min="5905" max="5905" width="5.83203125" style="85" customWidth="1"/>
    <col min="5906" max="5907" width="3.83203125" style="85" customWidth="1"/>
    <col min="5908" max="5908" width="2.83203125" style="85" customWidth="1"/>
    <col min="5909" max="5909" width="8.83203125" style="85" customWidth="1"/>
    <col min="5910" max="5911" width="9.33203125" style="85"/>
    <col min="5912" max="5912" width="25.33203125" style="85" customWidth="1"/>
    <col min="5913" max="6146" width="9.33203125" style="85"/>
    <col min="6147" max="6147" width="15.83203125" style="85" customWidth="1"/>
    <col min="6148" max="6148" width="12.83203125" style="85" customWidth="1"/>
    <col min="6149" max="6149" width="3.83203125" style="85" customWidth="1"/>
    <col min="6150" max="6150" width="9.33203125" style="85"/>
    <col min="6151" max="6151" width="2.83203125" style="85" customWidth="1"/>
    <col min="6152" max="6152" width="3.83203125" style="85" customWidth="1"/>
    <col min="6153" max="6153" width="5.83203125" style="85" customWidth="1"/>
    <col min="6154" max="6154" width="3.83203125" style="85" customWidth="1"/>
    <col min="6155" max="6155" width="5.83203125" style="85" customWidth="1"/>
    <col min="6156" max="6158" width="3.83203125" style="85" customWidth="1"/>
    <col min="6159" max="6159" width="5.83203125" style="85" customWidth="1"/>
    <col min="6160" max="6160" width="3.83203125" style="85" customWidth="1"/>
    <col min="6161" max="6161" width="5.83203125" style="85" customWidth="1"/>
    <col min="6162" max="6163" width="3.83203125" style="85" customWidth="1"/>
    <col min="6164" max="6164" width="2.83203125" style="85" customWidth="1"/>
    <col min="6165" max="6165" width="8.83203125" style="85" customWidth="1"/>
    <col min="6166" max="6167" width="9.33203125" style="85"/>
    <col min="6168" max="6168" width="25.33203125" style="85" customWidth="1"/>
    <col min="6169" max="6402" width="9.33203125" style="85"/>
    <col min="6403" max="6403" width="15.83203125" style="85" customWidth="1"/>
    <col min="6404" max="6404" width="12.83203125" style="85" customWidth="1"/>
    <col min="6405" max="6405" width="3.83203125" style="85" customWidth="1"/>
    <col min="6406" max="6406" width="9.33203125" style="85"/>
    <col min="6407" max="6407" width="2.83203125" style="85" customWidth="1"/>
    <col min="6408" max="6408" width="3.83203125" style="85" customWidth="1"/>
    <col min="6409" max="6409" width="5.83203125" style="85" customWidth="1"/>
    <col min="6410" max="6410" width="3.83203125" style="85" customWidth="1"/>
    <col min="6411" max="6411" width="5.83203125" style="85" customWidth="1"/>
    <col min="6412" max="6414" width="3.83203125" style="85" customWidth="1"/>
    <col min="6415" max="6415" width="5.83203125" style="85" customWidth="1"/>
    <col min="6416" max="6416" width="3.83203125" style="85" customWidth="1"/>
    <col min="6417" max="6417" width="5.83203125" style="85" customWidth="1"/>
    <col min="6418" max="6419" width="3.83203125" style="85" customWidth="1"/>
    <col min="6420" max="6420" width="2.83203125" style="85" customWidth="1"/>
    <col min="6421" max="6421" width="8.83203125" style="85" customWidth="1"/>
    <col min="6422" max="6423" width="9.33203125" style="85"/>
    <col min="6424" max="6424" width="25.33203125" style="85" customWidth="1"/>
    <col min="6425" max="6658" width="9.33203125" style="85"/>
    <col min="6659" max="6659" width="15.83203125" style="85" customWidth="1"/>
    <col min="6660" max="6660" width="12.83203125" style="85" customWidth="1"/>
    <col min="6661" max="6661" width="3.83203125" style="85" customWidth="1"/>
    <col min="6662" max="6662" width="9.33203125" style="85"/>
    <col min="6663" max="6663" width="2.83203125" style="85" customWidth="1"/>
    <col min="6664" max="6664" width="3.83203125" style="85" customWidth="1"/>
    <col min="6665" max="6665" width="5.83203125" style="85" customWidth="1"/>
    <col min="6666" max="6666" width="3.83203125" style="85" customWidth="1"/>
    <col min="6667" max="6667" width="5.83203125" style="85" customWidth="1"/>
    <col min="6668" max="6670" width="3.83203125" style="85" customWidth="1"/>
    <col min="6671" max="6671" width="5.83203125" style="85" customWidth="1"/>
    <col min="6672" max="6672" width="3.83203125" style="85" customWidth="1"/>
    <col min="6673" max="6673" width="5.83203125" style="85" customWidth="1"/>
    <col min="6674" max="6675" width="3.83203125" style="85" customWidth="1"/>
    <col min="6676" max="6676" width="2.83203125" style="85" customWidth="1"/>
    <col min="6677" max="6677" width="8.83203125" style="85" customWidth="1"/>
    <col min="6678" max="6679" width="9.33203125" style="85"/>
    <col min="6680" max="6680" width="25.33203125" style="85" customWidth="1"/>
    <col min="6681" max="6914" width="9.33203125" style="85"/>
    <col min="6915" max="6915" width="15.83203125" style="85" customWidth="1"/>
    <col min="6916" max="6916" width="12.83203125" style="85" customWidth="1"/>
    <col min="6917" max="6917" width="3.83203125" style="85" customWidth="1"/>
    <col min="6918" max="6918" width="9.33203125" style="85"/>
    <col min="6919" max="6919" width="2.83203125" style="85" customWidth="1"/>
    <col min="6920" max="6920" width="3.83203125" style="85" customWidth="1"/>
    <col min="6921" max="6921" width="5.83203125" style="85" customWidth="1"/>
    <col min="6922" max="6922" width="3.83203125" style="85" customWidth="1"/>
    <col min="6923" max="6923" width="5.83203125" style="85" customWidth="1"/>
    <col min="6924" max="6926" width="3.83203125" style="85" customWidth="1"/>
    <col min="6927" max="6927" width="5.83203125" style="85" customWidth="1"/>
    <col min="6928" max="6928" width="3.83203125" style="85" customWidth="1"/>
    <col min="6929" max="6929" width="5.83203125" style="85" customWidth="1"/>
    <col min="6930" max="6931" width="3.83203125" style="85" customWidth="1"/>
    <col min="6932" max="6932" width="2.83203125" style="85" customWidth="1"/>
    <col min="6933" max="6933" width="8.83203125" style="85" customWidth="1"/>
    <col min="6934" max="6935" width="9.33203125" style="85"/>
    <col min="6936" max="6936" width="25.33203125" style="85" customWidth="1"/>
    <col min="6937" max="7170" width="9.33203125" style="85"/>
    <col min="7171" max="7171" width="15.83203125" style="85" customWidth="1"/>
    <col min="7172" max="7172" width="12.83203125" style="85" customWidth="1"/>
    <col min="7173" max="7173" width="3.83203125" style="85" customWidth="1"/>
    <col min="7174" max="7174" width="9.33203125" style="85"/>
    <col min="7175" max="7175" width="2.83203125" style="85" customWidth="1"/>
    <col min="7176" max="7176" width="3.83203125" style="85" customWidth="1"/>
    <col min="7177" max="7177" width="5.83203125" style="85" customWidth="1"/>
    <col min="7178" max="7178" width="3.83203125" style="85" customWidth="1"/>
    <col min="7179" max="7179" width="5.83203125" style="85" customWidth="1"/>
    <col min="7180" max="7182" width="3.83203125" style="85" customWidth="1"/>
    <col min="7183" max="7183" width="5.83203125" style="85" customWidth="1"/>
    <col min="7184" max="7184" width="3.83203125" style="85" customWidth="1"/>
    <col min="7185" max="7185" width="5.83203125" style="85" customWidth="1"/>
    <col min="7186" max="7187" width="3.83203125" style="85" customWidth="1"/>
    <col min="7188" max="7188" width="2.83203125" style="85" customWidth="1"/>
    <col min="7189" max="7189" width="8.83203125" style="85" customWidth="1"/>
    <col min="7190" max="7191" width="9.33203125" style="85"/>
    <col min="7192" max="7192" width="25.33203125" style="85" customWidth="1"/>
    <col min="7193" max="7426" width="9.33203125" style="85"/>
    <col min="7427" max="7427" width="15.83203125" style="85" customWidth="1"/>
    <col min="7428" max="7428" width="12.83203125" style="85" customWidth="1"/>
    <col min="7429" max="7429" width="3.83203125" style="85" customWidth="1"/>
    <col min="7430" max="7430" width="9.33203125" style="85"/>
    <col min="7431" max="7431" width="2.83203125" style="85" customWidth="1"/>
    <col min="7432" max="7432" width="3.83203125" style="85" customWidth="1"/>
    <col min="7433" max="7433" width="5.83203125" style="85" customWidth="1"/>
    <col min="7434" max="7434" width="3.83203125" style="85" customWidth="1"/>
    <col min="7435" max="7435" width="5.83203125" style="85" customWidth="1"/>
    <col min="7436" max="7438" width="3.83203125" style="85" customWidth="1"/>
    <col min="7439" max="7439" width="5.83203125" style="85" customWidth="1"/>
    <col min="7440" max="7440" width="3.83203125" style="85" customWidth="1"/>
    <col min="7441" max="7441" width="5.83203125" style="85" customWidth="1"/>
    <col min="7442" max="7443" width="3.83203125" style="85" customWidth="1"/>
    <col min="7444" max="7444" width="2.83203125" style="85" customWidth="1"/>
    <col min="7445" max="7445" width="8.83203125" style="85" customWidth="1"/>
    <col min="7446" max="7447" width="9.33203125" style="85"/>
    <col min="7448" max="7448" width="25.33203125" style="85" customWidth="1"/>
    <col min="7449" max="7682" width="9.33203125" style="85"/>
    <col min="7683" max="7683" width="15.83203125" style="85" customWidth="1"/>
    <col min="7684" max="7684" width="12.83203125" style="85" customWidth="1"/>
    <col min="7685" max="7685" width="3.83203125" style="85" customWidth="1"/>
    <col min="7686" max="7686" width="9.33203125" style="85"/>
    <col min="7687" max="7687" width="2.83203125" style="85" customWidth="1"/>
    <col min="7688" max="7688" width="3.83203125" style="85" customWidth="1"/>
    <col min="7689" max="7689" width="5.83203125" style="85" customWidth="1"/>
    <col min="7690" max="7690" width="3.83203125" style="85" customWidth="1"/>
    <col min="7691" max="7691" width="5.83203125" style="85" customWidth="1"/>
    <col min="7692" max="7694" width="3.83203125" style="85" customWidth="1"/>
    <col min="7695" max="7695" width="5.83203125" style="85" customWidth="1"/>
    <col min="7696" max="7696" width="3.83203125" style="85" customWidth="1"/>
    <col min="7697" max="7697" width="5.83203125" style="85" customWidth="1"/>
    <col min="7698" max="7699" width="3.83203125" style="85" customWidth="1"/>
    <col min="7700" max="7700" width="2.83203125" style="85" customWidth="1"/>
    <col min="7701" max="7701" width="8.83203125" style="85" customWidth="1"/>
    <col min="7702" max="7703" width="9.33203125" style="85"/>
    <col min="7704" max="7704" width="25.33203125" style="85" customWidth="1"/>
    <col min="7705" max="7938" width="9.33203125" style="85"/>
    <col min="7939" max="7939" width="15.83203125" style="85" customWidth="1"/>
    <col min="7940" max="7940" width="12.83203125" style="85" customWidth="1"/>
    <col min="7941" max="7941" width="3.83203125" style="85" customWidth="1"/>
    <col min="7942" max="7942" width="9.33203125" style="85"/>
    <col min="7943" max="7943" width="2.83203125" style="85" customWidth="1"/>
    <col min="7944" max="7944" width="3.83203125" style="85" customWidth="1"/>
    <col min="7945" max="7945" width="5.83203125" style="85" customWidth="1"/>
    <col min="7946" max="7946" width="3.83203125" style="85" customWidth="1"/>
    <col min="7947" max="7947" width="5.83203125" style="85" customWidth="1"/>
    <col min="7948" max="7950" width="3.83203125" style="85" customWidth="1"/>
    <col min="7951" max="7951" width="5.83203125" style="85" customWidth="1"/>
    <col min="7952" max="7952" width="3.83203125" style="85" customWidth="1"/>
    <col min="7953" max="7953" width="5.83203125" style="85" customWidth="1"/>
    <col min="7954" max="7955" width="3.83203125" style="85" customWidth="1"/>
    <col min="7956" max="7956" width="2.83203125" style="85" customWidth="1"/>
    <col min="7957" max="7957" width="8.83203125" style="85" customWidth="1"/>
    <col min="7958" max="7959" width="9.33203125" style="85"/>
    <col min="7960" max="7960" width="25.33203125" style="85" customWidth="1"/>
    <col min="7961" max="8194" width="9.33203125" style="85"/>
    <col min="8195" max="8195" width="15.83203125" style="85" customWidth="1"/>
    <col min="8196" max="8196" width="12.83203125" style="85" customWidth="1"/>
    <col min="8197" max="8197" width="3.83203125" style="85" customWidth="1"/>
    <col min="8198" max="8198" width="9.33203125" style="85"/>
    <col min="8199" max="8199" width="2.83203125" style="85" customWidth="1"/>
    <col min="8200" max="8200" width="3.83203125" style="85" customWidth="1"/>
    <col min="8201" max="8201" width="5.83203125" style="85" customWidth="1"/>
    <col min="8202" max="8202" width="3.83203125" style="85" customWidth="1"/>
    <col min="8203" max="8203" width="5.83203125" style="85" customWidth="1"/>
    <col min="8204" max="8206" width="3.83203125" style="85" customWidth="1"/>
    <col min="8207" max="8207" width="5.83203125" style="85" customWidth="1"/>
    <col min="8208" max="8208" width="3.83203125" style="85" customWidth="1"/>
    <col min="8209" max="8209" width="5.83203125" style="85" customWidth="1"/>
    <col min="8210" max="8211" width="3.83203125" style="85" customWidth="1"/>
    <col min="8212" max="8212" width="2.83203125" style="85" customWidth="1"/>
    <col min="8213" max="8213" width="8.83203125" style="85" customWidth="1"/>
    <col min="8214" max="8215" width="9.33203125" style="85"/>
    <col min="8216" max="8216" width="25.33203125" style="85" customWidth="1"/>
    <col min="8217" max="8450" width="9.33203125" style="85"/>
    <col min="8451" max="8451" width="15.83203125" style="85" customWidth="1"/>
    <col min="8452" max="8452" width="12.83203125" style="85" customWidth="1"/>
    <col min="8453" max="8453" width="3.83203125" style="85" customWidth="1"/>
    <col min="8454" max="8454" width="9.33203125" style="85"/>
    <col min="8455" max="8455" width="2.83203125" style="85" customWidth="1"/>
    <col min="8456" max="8456" width="3.83203125" style="85" customWidth="1"/>
    <col min="8457" max="8457" width="5.83203125" style="85" customWidth="1"/>
    <col min="8458" max="8458" width="3.83203125" style="85" customWidth="1"/>
    <col min="8459" max="8459" width="5.83203125" style="85" customWidth="1"/>
    <col min="8460" max="8462" width="3.83203125" style="85" customWidth="1"/>
    <col min="8463" max="8463" width="5.83203125" style="85" customWidth="1"/>
    <col min="8464" max="8464" width="3.83203125" style="85" customWidth="1"/>
    <col min="8465" max="8465" width="5.83203125" style="85" customWidth="1"/>
    <col min="8466" max="8467" width="3.83203125" style="85" customWidth="1"/>
    <col min="8468" max="8468" width="2.83203125" style="85" customWidth="1"/>
    <col min="8469" max="8469" width="8.83203125" style="85" customWidth="1"/>
    <col min="8470" max="8471" width="9.33203125" style="85"/>
    <col min="8472" max="8472" width="25.33203125" style="85" customWidth="1"/>
    <col min="8473" max="8706" width="9.33203125" style="85"/>
    <col min="8707" max="8707" width="15.83203125" style="85" customWidth="1"/>
    <col min="8708" max="8708" width="12.83203125" style="85" customWidth="1"/>
    <col min="8709" max="8709" width="3.83203125" style="85" customWidth="1"/>
    <col min="8710" max="8710" width="9.33203125" style="85"/>
    <col min="8711" max="8711" width="2.83203125" style="85" customWidth="1"/>
    <col min="8712" max="8712" width="3.83203125" style="85" customWidth="1"/>
    <col min="8713" max="8713" width="5.83203125" style="85" customWidth="1"/>
    <col min="8714" max="8714" width="3.83203125" style="85" customWidth="1"/>
    <col min="8715" max="8715" width="5.83203125" style="85" customWidth="1"/>
    <col min="8716" max="8718" width="3.83203125" style="85" customWidth="1"/>
    <col min="8719" max="8719" width="5.83203125" style="85" customWidth="1"/>
    <col min="8720" max="8720" width="3.83203125" style="85" customWidth="1"/>
    <col min="8721" max="8721" width="5.83203125" style="85" customWidth="1"/>
    <col min="8722" max="8723" width="3.83203125" style="85" customWidth="1"/>
    <col min="8724" max="8724" width="2.83203125" style="85" customWidth="1"/>
    <col min="8725" max="8725" width="8.83203125" style="85" customWidth="1"/>
    <col min="8726" max="8727" width="9.33203125" style="85"/>
    <col min="8728" max="8728" width="25.33203125" style="85" customWidth="1"/>
    <col min="8729" max="8962" width="9.33203125" style="85"/>
    <col min="8963" max="8963" width="15.83203125" style="85" customWidth="1"/>
    <col min="8964" max="8964" width="12.83203125" style="85" customWidth="1"/>
    <col min="8965" max="8965" width="3.83203125" style="85" customWidth="1"/>
    <col min="8966" max="8966" width="9.33203125" style="85"/>
    <col min="8967" max="8967" width="2.83203125" style="85" customWidth="1"/>
    <col min="8968" max="8968" width="3.83203125" style="85" customWidth="1"/>
    <col min="8969" max="8969" width="5.83203125" style="85" customWidth="1"/>
    <col min="8970" max="8970" width="3.83203125" style="85" customWidth="1"/>
    <col min="8971" max="8971" width="5.83203125" style="85" customWidth="1"/>
    <col min="8972" max="8974" width="3.83203125" style="85" customWidth="1"/>
    <col min="8975" max="8975" width="5.83203125" style="85" customWidth="1"/>
    <col min="8976" max="8976" width="3.83203125" style="85" customWidth="1"/>
    <col min="8977" max="8977" width="5.83203125" style="85" customWidth="1"/>
    <col min="8978" max="8979" width="3.83203125" style="85" customWidth="1"/>
    <col min="8980" max="8980" width="2.83203125" style="85" customWidth="1"/>
    <col min="8981" max="8981" width="8.83203125" style="85" customWidth="1"/>
    <col min="8982" max="8983" width="9.33203125" style="85"/>
    <col min="8984" max="8984" width="25.33203125" style="85" customWidth="1"/>
    <col min="8985" max="9218" width="9.33203125" style="85"/>
    <col min="9219" max="9219" width="15.83203125" style="85" customWidth="1"/>
    <col min="9220" max="9220" width="12.83203125" style="85" customWidth="1"/>
    <col min="9221" max="9221" width="3.83203125" style="85" customWidth="1"/>
    <col min="9222" max="9222" width="9.33203125" style="85"/>
    <col min="9223" max="9223" width="2.83203125" style="85" customWidth="1"/>
    <col min="9224" max="9224" width="3.83203125" style="85" customWidth="1"/>
    <col min="9225" max="9225" width="5.83203125" style="85" customWidth="1"/>
    <col min="9226" max="9226" width="3.83203125" style="85" customWidth="1"/>
    <col min="9227" max="9227" width="5.83203125" style="85" customWidth="1"/>
    <col min="9228" max="9230" width="3.83203125" style="85" customWidth="1"/>
    <col min="9231" max="9231" width="5.83203125" style="85" customWidth="1"/>
    <col min="9232" max="9232" width="3.83203125" style="85" customWidth="1"/>
    <col min="9233" max="9233" width="5.83203125" style="85" customWidth="1"/>
    <col min="9234" max="9235" width="3.83203125" style="85" customWidth="1"/>
    <col min="9236" max="9236" width="2.83203125" style="85" customWidth="1"/>
    <col min="9237" max="9237" width="8.83203125" style="85" customWidth="1"/>
    <col min="9238" max="9239" width="9.33203125" style="85"/>
    <col min="9240" max="9240" width="25.33203125" style="85" customWidth="1"/>
    <col min="9241" max="9474" width="9.33203125" style="85"/>
    <col min="9475" max="9475" width="15.83203125" style="85" customWidth="1"/>
    <col min="9476" max="9476" width="12.83203125" style="85" customWidth="1"/>
    <col min="9477" max="9477" width="3.83203125" style="85" customWidth="1"/>
    <col min="9478" max="9478" width="9.33203125" style="85"/>
    <col min="9479" max="9479" width="2.83203125" style="85" customWidth="1"/>
    <col min="9480" max="9480" width="3.83203125" style="85" customWidth="1"/>
    <col min="9481" max="9481" width="5.83203125" style="85" customWidth="1"/>
    <col min="9482" max="9482" width="3.83203125" style="85" customWidth="1"/>
    <col min="9483" max="9483" width="5.83203125" style="85" customWidth="1"/>
    <col min="9484" max="9486" width="3.83203125" style="85" customWidth="1"/>
    <col min="9487" max="9487" width="5.83203125" style="85" customWidth="1"/>
    <col min="9488" max="9488" width="3.83203125" style="85" customWidth="1"/>
    <col min="9489" max="9489" width="5.83203125" style="85" customWidth="1"/>
    <col min="9490" max="9491" width="3.83203125" style="85" customWidth="1"/>
    <col min="9492" max="9492" width="2.83203125" style="85" customWidth="1"/>
    <col min="9493" max="9493" width="8.83203125" style="85" customWidth="1"/>
    <col min="9494" max="9495" width="9.33203125" style="85"/>
    <col min="9496" max="9496" width="25.33203125" style="85" customWidth="1"/>
    <col min="9497" max="9730" width="9.33203125" style="85"/>
    <col min="9731" max="9731" width="15.83203125" style="85" customWidth="1"/>
    <col min="9732" max="9732" width="12.83203125" style="85" customWidth="1"/>
    <col min="9733" max="9733" width="3.83203125" style="85" customWidth="1"/>
    <col min="9734" max="9734" width="9.33203125" style="85"/>
    <col min="9735" max="9735" width="2.83203125" style="85" customWidth="1"/>
    <col min="9736" max="9736" width="3.83203125" style="85" customWidth="1"/>
    <col min="9737" max="9737" width="5.83203125" style="85" customWidth="1"/>
    <col min="9738" max="9738" width="3.83203125" style="85" customWidth="1"/>
    <col min="9739" max="9739" width="5.83203125" style="85" customWidth="1"/>
    <col min="9740" max="9742" width="3.83203125" style="85" customWidth="1"/>
    <col min="9743" max="9743" width="5.83203125" style="85" customWidth="1"/>
    <col min="9744" max="9744" width="3.83203125" style="85" customWidth="1"/>
    <col min="9745" max="9745" width="5.83203125" style="85" customWidth="1"/>
    <col min="9746" max="9747" width="3.83203125" style="85" customWidth="1"/>
    <col min="9748" max="9748" width="2.83203125" style="85" customWidth="1"/>
    <col min="9749" max="9749" width="8.83203125" style="85" customWidth="1"/>
    <col min="9750" max="9751" width="9.33203125" style="85"/>
    <col min="9752" max="9752" width="25.33203125" style="85" customWidth="1"/>
    <col min="9753" max="9986" width="9.33203125" style="85"/>
    <col min="9987" max="9987" width="15.83203125" style="85" customWidth="1"/>
    <col min="9988" max="9988" width="12.83203125" style="85" customWidth="1"/>
    <col min="9989" max="9989" width="3.83203125" style="85" customWidth="1"/>
    <col min="9990" max="9990" width="9.33203125" style="85"/>
    <col min="9991" max="9991" width="2.83203125" style="85" customWidth="1"/>
    <col min="9992" max="9992" width="3.83203125" style="85" customWidth="1"/>
    <col min="9993" max="9993" width="5.83203125" style="85" customWidth="1"/>
    <col min="9994" max="9994" width="3.83203125" style="85" customWidth="1"/>
    <col min="9995" max="9995" width="5.83203125" style="85" customWidth="1"/>
    <col min="9996" max="9998" width="3.83203125" style="85" customWidth="1"/>
    <col min="9999" max="9999" width="5.83203125" style="85" customWidth="1"/>
    <col min="10000" max="10000" width="3.83203125" style="85" customWidth="1"/>
    <col min="10001" max="10001" width="5.83203125" style="85" customWidth="1"/>
    <col min="10002" max="10003" width="3.83203125" style="85" customWidth="1"/>
    <col min="10004" max="10004" width="2.83203125" style="85" customWidth="1"/>
    <col min="10005" max="10005" width="8.83203125" style="85" customWidth="1"/>
    <col min="10006" max="10007" width="9.33203125" style="85"/>
    <col min="10008" max="10008" width="25.33203125" style="85" customWidth="1"/>
    <col min="10009" max="10242" width="9.33203125" style="85"/>
    <col min="10243" max="10243" width="15.83203125" style="85" customWidth="1"/>
    <col min="10244" max="10244" width="12.83203125" style="85" customWidth="1"/>
    <col min="10245" max="10245" width="3.83203125" style="85" customWidth="1"/>
    <col min="10246" max="10246" width="9.33203125" style="85"/>
    <col min="10247" max="10247" width="2.83203125" style="85" customWidth="1"/>
    <col min="10248" max="10248" width="3.83203125" style="85" customWidth="1"/>
    <col min="10249" max="10249" width="5.83203125" style="85" customWidth="1"/>
    <col min="10250" max="10250" width="3.83203125" style="85" customWidth="1"/>
    <col min="10251" max="10251" width="5.83203125" style="85" customWidth="1"/>
    <col min="10252" max="10254" width="3.83203125" style="85" customWidth="1"/>
    <col min="10255" max="10255" width="5.83203125" style="85" customWidth="1"/>
    <col min="10256" max="10256" width="3.83203125" style="85" customWidth="1"/>
    <col min="10257" max="10257" width="5.83203125" style="85" customWidth="1"/>
    <col min="10258" max="10259" width="3.83203125" style="85" customWidth="1"/>
    <col min="10260" max="10260" width="2.83203125" style="85" customWidth="1"/>
    <col min="10261" max="10261" width="8.83203125" style="85" customWidth="1"/>
    <col min="10262" max="10263" width="9.33203125" style="85"/>
    <col min="10264" max="10264" width="25.33203125" style="85" customWidth="1"/>
    <col min="10265" max="10498" width="9.33203125" style="85"/>
    <col min="10499" max="10499" width="15.83203125" style="85" customWidth="1"/>
    <col min="10500" max="10500" width="12.83203125" style="85" customWidth="1"/>
    <col min="10501" max="10501" width="3.83203125" style="85" customWidth="1"/>
    <col min="10502" max="10502" width="9.33203125" style="85"/>
    <col min="10503" max="10503" width="2.83203125" style="85" customWidth="1"/>
    <col min="10504" max="10504" width="3.83203125" style="85" customWidth="1"/>
    <col min="10505" max="10505" width="5.83203125" style="85" customWidth="1"/>
    <col min="10506" max="10506" width="3.83203125" style="85" customWidth="1"/>
    <col min="10507" max="10507" width="5.83203125" style="85" customWidth="1"/>
    <col min="10508" max="10510" width="3.83203125" style="85" customWidth="1"/>
    <col min="10511" max="10511" width="5.83203125" style="85" customWidth="1"/>
    <col min="10512" max="10512" width="3.83203125" style="85" customWidth="1"/>
    <col min="10513" max="10513" width="5.83203125" style="85" customWidth="1"/>
    <col min="10514" max="10515" width="3.83203125" style="85" customWidth="1"/>
    <col min="10516" max="10516" width="2.83203125" style="85" customWidth="1"/>
    <col min="10517" max="10517" width="8.83203125" style="85" customWidth="1"/>
    <col min="10518" max="10519" width="9.33203125" style="85"/>
    <col min="10520" max="10520" width="25.33203125" style="85" customWidth="1"/>
    <col min="10521" max="10754" width="9.33203125" style="85"/>
    <col min="10755" max="10755" width="15.83203125" style="85" customWidth="1"/>
    <col min="10756" max="10756" width="12.83203125" style="85" customWidth="1"/>
    <col min="10757" max="10757" width="3.83203125" style="85" customWidth="1"/>
    <col min="10758" max="10758" width="9.33203125" style="85"/>
    <col min="10759" max="10759" width="2.83203125" style="85" customWidth="1"/>
    <col min="10760" max="10760" width="3.83203125" style="85" customWidth="1"/>
    <col min="10761" max="10761" width="5.83203125" style="85" customWidth="1"/>
    <col min="10762" max="10762" width="3.83203125" style="85" customWidth="1"/>
    <col min="10763" max="10763" width="5.83203125" style="85" customWidth="1"/>
    <col min="10764" max="10766" width="3.83203125" style="85" customWidth="1"/>
    <col min="10767" max="10767" width="5.83203125" style="85" customWidth="1"/>
    <col min="10768" max="10768" width="3.83203125" style="85" customWidth="1"/>
    <col min="10769" max="10769" width="5.83203125" style="85" customWidth="1"/>
    <col min="10770" max="10771" width="3.83203125" style="85" customWidth="1"/>
    <col min="10772" max="10772" width="2.83203125" style="85" customWidth="1"/>
    <col min="10773" max="10773" width="8.83203125" style="85" customWidth="1"/>
    <col min="10774" max="10775" width="9.33203125" style="85"/>
    <col min="10776" max="10776" width="25.33203125" style="85" customWidth="1"/>
    <col min="10777" max="11010" width="9.33203125" style="85"/>
    <col min="11011" max="11011" width="15.83203125" style="85" customWidth="1"/>
    <col min="11012" max="11012" width="12.83203125" style="85" customWidth="1"/>
    <col min="11013" max="11013" width="3.83203125" style="85" customWidth="1"/>
    <col min="11014" max="11014" width="9.33203125" style="85"/>
    <col min="11015" max="11015" width="2.83203125" style="85" customWidth="1"/>
    <col min="11016" max="11016" width="3.83203125" style="85" customWidth="1"/>
    <col min="11017" max="11017" width="5.83203125" style="85" customWidth="1"/>
    <col min="11018" max="11018" width="3.83203125" style="85" customWidth="1"/>
    <col min="11019" max="11019" width="5.83203125" style="85" customWidth="1"/>
    <col min="11020" max="11022" width="3.83203125" style="85" customWidth="1"/>
    <col min="11023" max="11023" width="5.83203125" style="85" customWidth="1"/>
    <col min="11024" max="11024" width="3.83203125" style="85" customWidth="1"/>
    <col min="11025" max="11025" width="5.83203125" style="85" customWidth="1"/>
    <col min="11026" max="11027" width="3.83203125" style="85" customWidth="1"/>
    <col min="11028" max="11028" width="2.83203125" style="85" customWidth="1"/>
    <col min="11029" max="11029" width="8.83203125" style="85" customWidth="1"/>
    <col min="11030" max="11031" width="9.33203125" style="85"/>
    <col min="11032" max="11032" width="25.33203125" style="85" customWidth="1"/>
    <col min="11033" max="11266" width="9.33203125" style="85"/>
    <col min="11267" max="11267" width="15.83203125" style="85" customWidth="1"/>
    <col min="11268" max="11268" width="12.83203125" style="85" customWidth="1"/>
    <col min="11269" max="11269" width="3.83203125" style="85" customWidth="1"/>
    <col min="11270" max="11270" width="9.33203125" style="85"/>
    <col min="11271" max="11271" width="2.83203125" style="85" customWidth="1"/>
    <col min="11272" max="11272" width="3.83203125" style="85" customWidth="1"/>
    <col min="11273" max="11273" width="5.83203125" style="85" customWidth="1"/>
    <col min="11274" max="11274" width="3.83203125" style="85" customWidth="1"/>
    <col min="11275" max="11275" width="5.83203125" style="85" customWidth="1"/>
    <col min="11276" max="11278" width="3.83203125" style="85" customWidth="1"/>
    <col min="11279" max="11279" width="5.83203125" style="85" customWidth="1"/>
    <col min="11280" max="11280" width="3.83203125" style="85" customWidth="1"/>
    <col min="11281" max="11281" width="5.83203125" style="85" customWidth="1"/>
    <col min="11282" max="11283" width="3.83203125" style="85" customWidth="1"/>
    <col min="11284" max="11284" width="2.83203125" style="85" customWidth="1"/>
    <col min="11285" max="11285" width="8.83203125" style="85" customWidth="1"/>
    <col min="11286" max="11287" width="9.33203125" style="85"/>
    <col min="11288" max="11288" width="25.33203125" style="85" customWidth="1"/>
    <col min="11289" max="11522" width="9.33203125" style="85"/>
    <col min="11523" max="11523" width="15.83203125" style="85" customWidth="1"/>
    <col min="11524" max="11524" width="12.83203125" style="85" customWidth="1"/>
    <col min="11525" max="11525" width="3.83203125" style="85" customWidth="1"/>
    <col min="11526" max="11526" width="9.33203125" style="85"/>
    <col min="11527" max="11527" width="2.83203125" style="85" customWidth="1"/>
    <col min="11528" max="11528" width="3.83203125" style="85" customWidth="1"/>
    <col min="11529" max="11529" width="5.83203125" style="85" customWidth="1"/>
    <col min="11530" max="11530" width="3.83203125" style="85" customWidth="1"/>
    <col min="11531" max="11531" width="5.83203125" style="85" customWidth="1"/>
    <col min="11532" max="11534" width="3.83203125" style="85" customWidth="1"/>
    <col min="11535" max="11535" width="5.83203125" style="85" customWidth="1"/>
    <col min="11536" max="11536" width="3.83203125" style="85" customWidth="1"/>
    <col min="11537" max="11537" width="5.83203125" style="85" customWidth="1"/>
    <col min="11538" max="11539" width="3.83203125" style="85" customWidth="1"/>
    <col min="11540" max="11540" width="2.83203125" style="85" customWidth="1"/>
    <col min="11541" max="11541" width="8.83203125" style="85" customWidth="1"/>
    <col min="11542" max="11543" width="9.33203125" style="85"/>
    <col min="11544" max="11544" width="25.33203125" style="85" customWidth="1"/>
    <col min="11545" max="11778" width="9.33203125" style="85"/>
    <col min="11779" max="11779" width="15.83203125" style="85" customWidth="1"/>
    <col min="11780" max="11780" width="12.83203125" style="85" customWidth="1"/>
    <col min="11781" max="11781" width="3.83203125" style="85" customWidth="1"/>
    <col min="11782" max="11782" width="9.33203125" style="85"/>
    <col min="11783" max="11783" width="2.83203125" style="85" customWidth="1"/>
    <col min="11784" max="11784" width="3.83203125" style="85" customWidth="1"/>
    <col min="11785" max="11785" width="5.83203125" style="85" customWidth="1"/>
    <col min="11786" max="11786" width="3.83203125" style="85" customWidth="1"/>
    <col min="11787" max="11787" width="5.83203125" style="85" customWidth="1"/>
    <col min="11788" max="11790" width="3.83203125" style="85" customWidth="1"/>
    <col min="11791" max="11791" width="5.83203125" style="85" customWidth="1"/>
    <col min="11792" max="11792" width="3.83203125" style="85" customWidth="1"/>
    <col min="11793" max="11793" width="5.83203125" style="85" customWidth="1"/>
    <col min="11794" max="11795" width="3.83203125" style="85" customWidth="1"/>
    <col min="11796" max="11796" width="2.83203125" style="85" customWidth="1"/>
    <col min="11797" max="11797" width="8.83203125" style="85" customWidth="1"/>
    <col min="11798" max="11799" width="9.33203125" style="85"/>
    <col min="11800" max="11800" width="25.33203125" style="85" customWidth="1"/>
    <col min="11801" max="12034" width="9.33203125" style="85"/>
    <col min="12035" max="12035" width="15.83203125" style="85" customWidth="1"/>
    <col min="12036" max="12036" width="12.83203125" style="85" customWidth="1"/>
    <col min="12037" max="12037" width="3.83203125" style="85" customWidth="1"/>
    <col min="12038" max="12038" width="9.33203125" style="85"/>
    <col min="12039" max="12039" width="2.83203125" style="85" customWidth="1"/>
    <col min="12040" max="12040" width="3.83203125" style="85" customWidth="1"/>
    <col min="12041" max="12041" width="5.83203125" style="85" customWidth="1"/>
    <col min="12042" max="12042" width="3.83203125" style="85" customWidth="1"/>
    <col min="12043" max="12043" width="5.83203125" style="85" customWidth="1"/>
    <col min="12044" max="12046" width="3.83203125" style="85" customWidth="1"/>
    <col min="12047" max="12047" width="5.83203125" style="85" customWidth="1"/>
    <col min="12048" max="12048" width="3.83203125" style="85" customWidth="1"/>
    <col min="12049" max="12049" width="5.83203125" style="85" customWidth="1"/>
    <col min="12050" max="12051" width="3.83203125" style="85" customWidth="1"/>
    <col min="12052" max="12052" width="2.83203125" style="85" customWidth="1"/>
    <col min="12053" max="12053" width="8.83203125" style="85" customWidth="1"/>
    <col min="12054" max="12055" width="9.33203125" style="85"/>
    <col min="12056" max="12056" width="25.33203125" style="85" customWidth="1"/>
    <col min="12057" max="12290" width="9.33203125" style="85"/>
    <col min="12291" max="12291" width="15.83203125" style="85" customWidth="1"/>
    <col min="12292" max="12292" width="12.83203125" style="85" customWidth="1"/>
    <col min="12293" max="12293" width="3.83203125" style="85" customWidth="1"/>
    <col min="12294" max="12294" width="9.33203125" style="85"/>
    <col min="12295" max="12295" width="2.83203125" style="85" customWidth="1"/>
    <col min="12296" max="12296" width="3.83203125" style="85" customWidth="1"/>
    <col min="12297" max="12297" width="5.83203125" style="85" customWidth="1"/>
    <col min="12298" max="12298" width="3.83203125" style="85" customWidth="1"/>
    <col min="12299" max="12299" width="5.83203125" style="85" customWidth="1"/>
    <col min="12300" max="12302" width="3.83203125" style="85" customWidth="1"/>
    <col min="12303" max="12303" width="5.83203125" style="85" customWidth="1"/>
    <col min="12304" max="12304" width="3.83203125" style="85" customWidth="1"/>
    <col min="12305" max="12305" width="5.83203125" style="85" customWidth="1"/>
    <col min="12306" max="12307" width="3.83203125" style="85" customWidth="1"/>
    <col min="12308" max="12308" width="2.83203125" style="85" customWidth="1"/>
    <col min="12309" max="12309" width="8.83203125" style="85" customWidth="1"/>
    <col min="12310" max="12311" width="9.33203125" style="85"/>
    <col min="12312" max="12312" width="25.33203125" style="85" customWidth="1"/>
    <col min="12313" max="12546" width="9.33203125" style="85"/>
    <col min="12547" max="12547" width="15.83203125" style="85" customWidth="1"/>
    <col min="12548" max="12548" width="12.83203125" style="85" customWidth="1"/>
    <col min="12549" max="12549" width="3.83203125" style="85" customWidth="1"/>
    <col min="12550" max="12550" width="9.33203125" style="85"/>
    <col min="12551" max="12551" width="2.83203125" style="85" customWidth="1"/>
    <col min="12552" max="12552" width="3.83203125" style="85" customWidth="1"/>
    <col min="12553" max="12553" width="5.83203125" style="85" customWidth="1"/>
    <col min="12554" max="12554" width="3.83203125" style="85" customWidth="1"/>
    <col min="12555" max="12555" width="5.83203125" style="85" customWidth="1"/>
    <col min="12556" max="12558" width="3.83203125" style="85" customWidth="1"/>
    <col min="12559" max="12559" width="5.83203125" style="85" customWidth="1"/>
    <col min="12560" max="12560" width="3.83203125" style="85" customWidth="1"/>
    <col min="12561" max="12561" width="5.83203125" style="85" customWidth="1"/>
    <col min="12562" max="12563" width="3.83203125" style="85" customWidth="1"/>
    <col min="12564" max="12564" width="2.83203125" style="85" customWidth="1"/>
    <col min="12565" max="12565" width="8.83203125" style="85" customWidth="1"/>
    <col min="12566" max="12567" width="9.33203125" style="85"/>
    <col min="12568" max="12568" width="25.33203125" style="85" customWidth="1"/>
    <col min="12569" max="12802" width="9.33203125" style="85"/>
    <col min="12803" max="12803" width="15.83203125" style="85" customWidth="1"/>
    <col min="12804" max="12804" width="12.83203125" style="85" customWidth="1"/>
    <col min="12805" max="12805" width="3.83203125" style="85" customWidth="1"/>
    <col min="12806" max="12806" width="9.33203125" style="85"/>
    <col min="12807" max="12807" width="2.83203125" style="85" customWidth="1"/>
    <col min="12808" max="12808" width="3.83203125" style="85" customWidth="1"/>
    <col min="12809" max="12809" width="5.83203125" style="85" customWidth="1"/>
    <col min="12810" max="12810" width="3.83203125" style="85" customWidth="1"/>
    <col min="12811" max="12811" width="5.83203125" style="85" customWidth="1"/>
    <col min="12812" max="12814" width="3.83203125" style="85" customWidth="1"/>
    <col min="12815" max="12815" width="5.83203125" style="85" customWidth="1"/>
    <col min="12816" max="12816" width="3.83203125" style="85" customWidth="1"/>
    <col min="12817" max="12817" width="5.83203125" style="85" customWidth="1"/>
    <col min="12818" max="12819" width="3.83203125" style="85" customWidth="1"/>
    <col min="12820" max="12820" width="2.83203125" style="85" customWidth="1"/>
    <col min="12821" max="12821" width="8.83203125" style="85" customWidth="1"/>
    <col min="12822" max="12823" width="9.33203125" style="85"/>
    <col min="12824" max="12824" width="25.33203125" style="85" customWidth="1"/>
    <col min="12825" max="13058" width="9.33203125" style="85"/>
    <col min="13059" max="13059" width="15.83203125" style="85" customWidth="1"/>
    <col min="13060" max="13060" width="12.83203125" style="85" customWidth="1"/>
    <col min="13061" max="13061" width="3.83203125" style="85" customWidth="1"/>
    <col min="13062" max="13062" width="9.33203125" style="85"/>
    <col min="13063" max="13063" width="2.83203125" style="85" customWidth="1"/>
    <col min="13064" max="13064" width="3.83203125" style="85" customWidth="1"/>
    <col min="13065" max="13065" width="5.83203125" style="85" customWidth="1"/>
    <col min="13066" max="13066" width="3.83203125" style="85" customWidth="1"/>
    <col min="13067" max="13067" width="5.83203125" style="85" customWidth="1"/>
    <col min="13068" max="13070" width="3.83203125" style="85" customWidth="1"/>
    <col min="13071" max="13071" width="5.83203125" style="85" customWidth="1"/>
    <col min="13072" max="13072" width="3.83203125" style="85" customWidth="1"/>
    <col min="13073" max="13073" width="5.83203125" style="85" customWidth="1"/>
    <col min="13074" max="13075" width="3.83203125" style="85" customWidth="1"/>
    <col min="13076" max="13076" width="2.83203125" style="85" customWidth="1"/>
    <col min="13077" max="13077" width="8.83203125" style="85" customWidth="1"/>
    <col min="13078" max="13079" width="9.33203125" style="85"/>
    <col min="13080" max="13080" width="25.33203125" style="85" customWidth="1"/>
    <col min="13081" max="13314" width="9.33203125" style="85"/>
    <col min="13315" max="13315" width="15.83203125" style="85" customWidth="1"/>
    <col min="13316" max="13316" width="12.83203125" style="85" customWidth="1"/>
    <col min="13317" max="13317" width="3.83203125" style="85" customWidth="1"/>
    <col min="13318" max="13318" width="9.33203125" style="85"/>
    <col min="13319" max="13319" width="2.83203125" style="85" customWidth="1"/>
    <col min="13320" max="13320" width="3.83203125" style="85" customWidth="1"/>
    <col min="13321" max="13321" width="5.83203125" style="85" customWidth="1"/>
    <col min="13322" max="13322" width="3.83203125" style="85" customWidth="1"/>
    <col min="13323" max="13323" width="5.83203125" style="85" customWidth="1"/>
    <col min="13324" max="13326" width="3.83203125" style="85" customWidth="1"/>
    <col min="13327" max="13327" width="5.83203125" style="85" customWidth="1"/>
    <col min="13328" max="13328" width="3.83203125" style="85" customWidth="1"/>
    <col min="13329" max="13329" width="5.83203125" style="85" customWidth="1"/>
    <col min="13330" max="13331" width="3.83203125" style="85" customWidth="1"/>
    <col min="13332" max="13332" width="2.83203125" style="85" customWidth="1"/>
    <col min="13333" max="13333" width="8.83203125" style="85" customWidth="1"/>
    <col min="13334" max="13335" width="9.33203125" style="85"/>
    <col min="13336" max="13336" width="25.33203125" style="85" customWidth="1"/>
    <col min="13337" max="13570" width="9.33203125" style="85"/>
    <col min="13571" max="13571" width="15.83203125" style="85" customWidth="1"/>
    <col min="13572" max="13572" width="12.83203125" style="85" customWidth="1"/>
    <col min="13573" max="13573" width="3.83203125" style="85" customWidth="1"/>
    <col min="13574" max="13574" width="9.33203125" style="85"/>
    <col min="13575" max="13575" width="2.83203125" style="85" customWidth="1"/>
    <col min="13576" max="13576" width="3.83203125" style="85" customWidth="1"/>
    <col min="13577" max="13577" width="5.83203125" style="85" customWidth="1"/>
    <col min="13578" max="13578" width="3.83203125" style="85" customWidth="1"/>
    <col min="13579" max="13579" width="5.83203125" style="85" customWidth="1"/>
    <col min="13580" max="13582" width="3.83203125" style="85" customWidth="1"/>
    <col min="13583" max="13583" width="5.83203125" style="85" customWidth="1"/>
    <col min="13584" max="13584" width="3.83203125" style="85" customWidth="1"/>
    <col min="13585" max="13585" width="5.83203125" style="85" customWidth="1"/>
    <col min="13586" max="13587" width="3.83203125" style="85" customWidth="1"/>
    <col min="13588" max="13588" width="2.83203125" style="85" customWidth="1"/>
    <col min="13589" max="13589" width="8.83203125" style="85" customWidth="1"/>
    <col min="13590" max="13591" width="9.33203125" style="85"/>
    <col min="13592" max="13592" width="25.33203125" style="85" customWidth="1"/>
    <col min="13593" max="13826" width="9.33203125" style="85"/>
    <col min="13827" max="13827" width="15.83203125" style="85" customWidth="1"/>
    <col min="13828" max="13828" width="12.83203125" style="85" customWidth="1"/>
    <col min="13829" max="13829" width="3.83203125" style="85" customWidth="1"/>
    <col min="13830" max="13830" width="9.33203125" style="85"/>
    <col min="13831" max="13831" width="2.83203125" style="85" customWidth="1"/>
    <col min="13832" max="13832" width="3.83203125" style="85" customWidth="1"/>
    <col min="13833" max="13833" width="5.83203125" style="85" customWidth="1"/>
    <col min="13834" max="13834" width="3.83203125" style="85" customWidth="1"/>
    <col min="13835" max="13835" width="5.83203125" style="85" customWidth="1"/>
    <col min="13836" max="13838" width="3.83203125" style="85" customWidth="1"/>
    <col min="13839" max="13839" width="5.83203125" style="85" customWidth="1"/>
    <col min="13840" max="13840" width="3.83203125" style="85" customWidth="1"/>
    <col min="13841" max="13841" width="5.83203125" style="85" customWidth="1"/>
    <col min="13842" max="13843" width="3.83203125" style="85" customWidth="1"/>
    <col min="13844" max="13844" width="2.83203125" style="85" customWidth="1"/>
    <col min="13845" max="13845" width="8.83203125" style="85" customWidth="1"/>
    <col min="13846" max="13847" width="9.33203125" style="85"/>
    <col min="13848" max="13848" width="25.33203125" style="85" customWidth="1"/>
    <col min="13849" max="14082" width="9.33203125" style="85"/>
    <col min="14083" max="14083" width="15.83203125" style="85" customWidth="1"/>
    <col min="14084" max="14084" width="12.83203125" style="85" customWidth="1"/>
    <col min="14085" max="14085" width="3.83203125" style="85" customWidth="1"/>
    <col min="14086" max="14086" width="9.33203125" style="85"/>
    <col min="14087" max="14087" width="2.83203125" style="85" customWidth="1"/>
    <col min="14088" max="14088" width="3.83203125" style="85" customWidth="1"/>
    <col min="14089" max="14089" width="5.83203125" style="85" customWidth="1"/>
    <col min="14090" max="14090" width="3.83203125" style="85" customWidth="1"/>
    <col min="14091" max="14091" width="5.83203125" style="85" customWidth="1"/>
    <col min="14092" max="14094" width="3.83203125" style="85" customWidth="1"/>
    <col min="14095" max="14095" width="5.83203125" style="85" customWidth="1"/>
    <col min="14096" max="14096" width="3.83203125" style="85" customWidth="1"/>
    <col min="14097" max="14097" width="5.83203125" style="85" customWidth="1"/>
    <col min="14098" max="14099" width="3.83203125" style="85" customWidth="1"/>
    <col min="14100" max="14100" width="2.83203125" style="85" customWidth="1"/>
    <col min="14101" max="14101" width="8.83203125" style="85" customWidth="1"/>
    <col min="14102" max="14103" width="9.33203125" style="85"/>
    <col min="14104" max="14104" width="25.33203125" style="85" customWidth="1"/>
    <col min="14105" max="14338" width="9.33203125" style="85"/>
    <col min="14339" max="14339" width="15.83203125" style="85" customWidth="1"/>
    <col min="14340" max="14340" width="12.83203125" style="85" customWidth="1"/>
    <col min="14341" max="14341" width="3.83203125" style="85" customWidth="1"/>
    <col min="14342" max="14342" width="9.33203125" style="85"/>
    <col min="14343" max="14343" width="2.83203125" style="85" customWidth="1"/>
    <col min="14344" max="14344" width="3.83203125" style="85" customWidth="1"/>
    <col min="14345" max="14345" width="5.83203125" style="85" customWidth="1"/>
    <col min="14346" max="14346" width="3.83203125" style="85" customWidth="1"/>
    <col min="14347" max="14347" width="5.83203125" style="85" customWidth="1"/>
    <col min="14348" max="14350" width="3.83203125" style="85" customWidth="1"/>
    <col min="14351" max="14351" width="5.83203125" style="85" customWidth="1"/>
    <col min="14352" max="14352" width="3.83203125" style="85" customWidth="1"/>
    <col min="14353" max="14353" width="5.83203125" style="85" customWidth="1"/>
    <col min="14354" max="14355" width="3.83203125" style="85" customWidth="1"/>
    <col min="14356" max="14356" width="2.83203125" style="85" customWidth="1"/>
    <col min="14357" max="14357" width="8.83203125" style="85" customWidth="1"/>
    <col min="14358" max="14359" width="9.33203125" style="85"/>
    <col min="14360" max="14360" width="25.33203125" style="85" customWidth="1"/>
    <col min="14361" max="14594" width="9.33203125" style="85"/>
    <col min="14595" max="14595" width="15.83203125" style="85" customWidth="1"/>
    <col min="14596" max="14596" width="12.83203125" style="85" customWidth="1"/>
    <col min="14597" max="14597" width="3.83203125" style="85" customWidth="1"/>
    <col min="14598" max="14598" width="9.33203125" style="85"/>
    <col min="14599" max="14599" width="2.83203125" style="85" customWidth="1"/>
    <col min="14600" max="14600" width="3.83203125" style="85" customWidth="1"/>
    <col min="14601" max="14601" width="5.83203125" style="85" customWidth="1"/>
    <col min="14602" max="14602" width="3.83203125" style="85" customWidth="1"/>
    <col min="14603" max="14603" width="5.83203125" style="85" customWidth="1"/>
    <col min="14604" max="14606" width="3.83203125" style="85" customWidth="1"/>
    <col min="14607" max="14607" width="5.83203125" style="85" customWidth="1"/>
    <col min="14608" max="14608" width="3.83203125" style="85" customWidth="1"/>
    <col min="14609" max="14609" width="5.83203125" style="85" customWidth="1"/>
    <col min="14610" max="14611" width="3.83203125" style="85" customWidth="1"/>
    <col min="14612" max="14612" width="2.83203125" style="85" customWidth="1"/>
    <col min="14613" max="14613" width="8.83203125" style="85" customWidth="1"/>
    <col min="14614" max="14615" width="9.33203125" style="85"/>
    <col min="14616" max="14616" width="25.33203125" style="85" customWidth="1"/>
    <col min="14617" max="14850" width="9.33203125" style="85"/>
    <col min="14851" max="14851" width="15.83203125" style="85" customWidth="1"/>
    <col min="14852" max="14852" width="12.83203125" style="85" customWidth="1"/>
    <col min="14853" max="14853" width="3.83203125" style="85" customWidth="1"/>
    <col min="14854" max="14854" width="9.33203125" style="85"/>
    <col min="14855" max="14855" width="2.83203125" style="85" customWidth="1"/>
    <col min="14856" max="14856" width="3.83203125" style="85" customWidth="1"/>
    <col min="14857" max="14857" width="5.83203125" style="85" customWidth="1"/>
    <col min="14858" max="14858" width="3.83203125" style="85" customWidth="1"/>
    <col min="14859" max="14859" width="5.83203125" style="85" customWidth="1"/>
    <col min="14860" max="14862" width="3.83203125" style="85" customWidth="1"/>
    <col min="14863" max="14863" width="5.83203125" style="85" customWidth="1"/>
    <col min="14864" max="14864" width="3.83203125" style="85" customWidth="1"/>
    <col min="14865" max="14865" width="5.83203125" style="85" customWidth="1"/>
    <col min="14866" max="14867" width="3.83203125" style="85" customWidth="1"/>
    <col min="14868" max="14868" width="2.83203125" style="85" customWidth="1"/>
    <col min="14869" max="14869" width="8.83203125" style="85" customWidth="1"/>
    <col min="14870" max="14871" width="9.33203125" style="85"/>
    <col min="14872" max="14872" width="25.33203125" style="85" customWidth="1"/>
    <col min="14873" max="15106" width="9.33203125" style="85"/>
    <col min="15107" max="15107" width="15.83203125" style="85" customWidth="1"/>
    <col min="15108" max="15108" width="12.83203125" style="85" customWidth="1"/>
    <col min="15109" max="15109" width="3.83203125" style="85" customWidth="1"/>
    <col min="15110" max="15110" width="9.33203125" style="85"/>
    <col min="15111" max="15111" width="2.83203125" style="85" customWidth="1"/>
    <col min="15112" max="15112" width="3.83203125" style="85" customWidth="1"/>
    <col min="15113" max="15113" width="5.83203125" style="85" customWidth="1"/>
    <col min="15114" max="15114" width="3.83203125" style="85" customWidth="1"/>
    <col min="15115" max="15115" width="5.83203125" style="85" customWidth="1"/>
    <col min="15116" max="15118" width="3.83203125" style="85" customWidth="1"/>
    <col min="15119" max="15119" width="5.83203125" style="85" customWidth="1"/>
    <col min="15120" max="15120" width="3.83203125" style="85" customWidth="1"/>
    <col min="15121" max="15121" width="5.83203125" style="85" customWidth="1"/>
    <col min="15122" max="15123" width="3.83203125" style="85" customWidth="1"/>
    <col min="15124" max="15124" width="2.83203125" style="85" customWidth="1"/>
    <col min="15125" max="15125" width="8.83203125" style="85" customWidth="1"/>
    <col min="15126" max="15127" width="9.33203125" style="85"/>
    <col min="15128" max="15128" width="25.33203125" style="85" customWidth="1"/>
    <col min="15129" max="15362" width="9.33203125" style="85"/>
    <col min="15363" max="15363" width="15.83203125" style="85" customWidth="1"/>
    <col min="15364" max="15364" width="12.83203125" style="85" customWidth="1"/>
    <col min="15365" max="15365" width="3.83203125" style="85" customWidth="1"/>
    <col min="15366" max="15366" width="9.33203125" style="85"/>
    <col min="15367" max="15367" width="2.83203125" style="85" customWidth="1"/>
    <col min="15368" max="15368" width="3.83203125" style="85" customWidth="1"/>
    <col min="15369" max="15369" width="5.83203125" style="85" customWidth="1"/>
    <col min="15370" max="15370" width="3.83203125" style="85" customWidth="1"/>
    <col min="15371" max="15371" width="5.83203125" style="85" customWidth="1"/>
    <col min="15372" max="15374" width="3.83203125" style="85" customWidth="1"/>
    <col min="15375" max="15375" width="5.83203125" style="85" customWidth="1"/>
    <col min="15376" max="15376" width="3.83203125" style="85" customWidth="1"/>
    <col min="15377" max="15377" width="5.83203125" style="85" customWidth="1"/>
    <col min="15378" max="15379" width="3.83203125" style="85" customWidth="1"/>
    <col min="15380" max="15380" width="2.83203125" style="85" customWidth="1"/>
    <col min="15381" max="15381" width="8.83203125" style="85" customWidth="1"/>
    <col min="15382" max="15383" width="9.33203125" style="85"/>
    <col min="15384" max="15384" width="25.33203125" style="85" customWidth="1"/>
    <col min="15385" max="15618" width="9.33203125" style="85"/>
    <col min="15619" max="15619" width="15.83203125" style="85" customWidth="1"/>
    <col min="15620" max="15620" width="12.83203125" style="85" customWidth="1"/>
    <col min="15621" max="15621" width="3.83203125" style="85" customWidth="1"/>
    <col min="15622" max="15622" width="9.33203125" style="85"/>
    <col min="15623" max="15623" width="2.83203125" style="85" customWidth="1"/>
    <col min="15624" max="15624" width="3.83203125" style="85" customWidth="1"/>
    <col min="15625" max="15625" width="5.83203125" style="85" customWidth="1"/>
    <col min="15626" max="15626" width="3.83203125" style="85" customWidth="1"/>
    <col min="15627" max="15627" width="5.83203125" style="85" customWidth="1"/>
    <col min="15628" max="15630" width="3.83203125" style="85" customWidth="1"/>
    <col min="15631" max="15631" width="5.83203125" style="85" customWidth="1"/>
    <col min="15632" max="15632" width="3.83203125" style="85" customWidth="1"/>
    <col min="15633" max="15633" width="5.83203125" style="85" customWidth="1"/>
    <col min="15634" max="15635" width="3.83203125" style="85" customWidth="1"/>
    <col min="15636" max="15636" width="2.83203125" style="85" customWidth="1"/>
    <col min="15637" max="15637" width="8.83203125" style="85" customWidth="1"/>
    <col min="15638" max="15639" width="9.33203125" style="85"/>
    <col min="15640" max="15640" width="25.33203125" style="85" customWidth="1"/>
    <col min="15641" max="15874" width="9.33203125" style="85"/>
    <col min="15875" max="15875" width="15.83203125" style="85" customWidth="1"/>
    <col min="15876" max="15876" width="12.83203125" style="85" customWidth="1"/>
    <col min="15877" max="15877" width="3.83203125" style="85" customWidth="1"/>
    <col min="15878" max="15878" width="9.33203125" style="85"/>
    <col min="15879" max="15879" width="2.83203125" style="85" customWidth="1"/>
    <col min="15880" max="15880" width="3.83203125" style="85" customWidth="1"/>
    <col min="15881" max="15881" width="5.83203125" style="85" customWidth="1"/>
    <col min="15882" max="15882" width="3.83203125" style="85" customWidth="1"/>
    <col min="15883" max="15883" width="5.83203125" style="85" customWidth="1"/>
    <col min="15884" max="15886" width="3.83203125" style="85" customWidth="1"/>
    <col min="15887" max="15887" width="5.83203125" style="85" customWidth="1"/>
    <col min="15888" max="15888" width="3.83203125" style="85" customWidth="1"/>
    <col min="15889" max="15889" width="5.83203125" style="85" customWidth="1"/>
    <col min="15890" max="15891" width="3.83203125" style="85" customWidth="1"/>
    <col min="15892" max="15892" width="2.83203125" style="85" customWidth="1"/>
    <col min="15893" max="15893" width="8.83203125" style="85" customWidth="1"/>
    <col min="15894" max="15895" width="9.33203125" style="85"/>
    <col min="15896" max="15896" width="25.33203125" style="85" customWidth="1"/>
    <col min="15897" max="16130" width="9.33203125" style="85"/>
    <col min="16131" max="16131" width="15.83203125" style="85" customWidth="1"/>
    <col min="16132" max="16132" width="12.83203125" style="85" customWidth="1"/>
    <col min="16133" max="16133" width="3.83203125" style="85" customWidth="1"/>
    <col min="16134" max="16134" width="9.33203125" style="85"/>
    <col min="16135" max="16135" width="2.83203125" style="85" customWidth="1"/>
    <col min="16136" max="16136" width="3.83203125" style="85" customWidth="1"/>
    <col min="16137" max="16137" width="5.83203125" style="85" customWidth="1"/>
    <col min="16138" max="16138" width="3.83203125" style="85" customWidth="1"/>
    <col min="16139" max="16139" width="5.83203125" style="85" customWidth="1"/>
    <col min="16140" max="16142" width="3.83203125" style="85" customWidth="1"/>
    <col min="16143" max="16143" width="5.83203125" style="85" customWidth="1"/>
    <col min="16144" max="16144" width="3.83203125" style="85" customWidth="1"/>
    <col min="16145" max="16145" width="5.83203125" style="85" customWidth="1"/>
    <col min="16146" max="16147" width="3.83203125" style="85" customWidth="1"/>
    <col min="16148" max="16148" width="2.83203125" style="85" customWidth="1"/>
    <col min="16149" max="16149" width="8.83203125" style="85" customWidth="1"/>
    <col min="16150" max="16151" width="9.33203125" style="85"/>
    <col min="16152" max="16152" width="25.33203125" style="85" customWidth="1"/>
    <col min="16153" max="16384" width="9.33203125" style="85"/>
  </cols>
  <sheetData>
    <row r="1" spans="1:27" ht="29.25">
      <c r="A1" s="511" t="s">
        <v>117</v>
      </c>
      <c r="B1" s="511"/>
      <c r="C1" s="511"/>
      <c r="D1" s="511"/>
      <c r="E1" s="511"/>
      <c r="F1" s="511"/>
      <c r="G1" s="511"/>
      <c r="H1" s="511"/>
      <c r="I1" s="511"/>
      <c r="J1" s="511"/>
      <c r="K1" s="511"/>
      <c r="L1" s="511"/>
      <c r="M1" s="511"/>
      <c r="N1" s="511"/>
      <c r="O1" s="511"/>
      <c r="P1" s="511"/>
      <c r="Q1" s="511"/>
      <c r="R1" s="511"/>
      <c r="S1" s="84"/>
    </row>
    <row r="2" spans="1:27" ht="21.75" customHeight="1">
      <c r="A2" s="86" t="s">
        <v>97</v>
      </c>
      <c r="B2" s="86"/>
      <c r="C2" s="86"/>
      <c r="D2" s="86"/>
      <c r="E2" s="86"/>
      <c r="F2" s="86"/>
      <c r="G2" s="86"/>
      <c r="H2" s="86"/>
      <c r="I2" s="160"/>
      <c r="J2" s="160"/>
      <c r="K2" s="160"/>
      <c r="L2" s="160"/>
      <c r="M2" s="160"/>
      <c r="N2" s="160"/>
      <c r="O2" s="87"/>
      <c r="P2" s="87"/>
      <c r="Q2" s="87"/>
      <c r="R2" s="87"/>
      <c r="S2" s="88"/>
    </row>
    <row r="3" spans="1:27" ht="21.75" customHeight="1">
      <c r="A3" s="89" t="str">
        <f>ปร.4!A4</f>
        <v>ชื่อโครงการ/งานก่อสร้าง โรงงานปรับปรุงสภาพเมล็ดพันธุ์ พร้อมลานตาก ศูนย์ขยายพันธุ์พืชที่ 10 จังหวัดอุดรธานี ตำบลเมืองเพีย อำเภอกุดจับ จังหวัดอุดรธานี</v>
      </c>
      <c r="B3" s="89"/>
      <c r="C3" s="89" t="str">
        <f>ปร.4!A4</f>
        <v>ชื่อโครงการ/งานก่อสร้าง โรงงานปรับปรุงสภาพเมล็ดพันธุ์ พร้อมลานตาก ศูนย์ขยายพันธุ์พืชที่ 10 จังหวัดอุดรธานี ตำบลเมืองเพีย อำเภอกุดจับ จังหวัดอุดรธานี</v>
      </c>
      <c r="D3" s="97"/>
      <c r="E3" s="89"/>
      <c r="F3" s="89"/>
      <c r="G3" s="89"/>
      <c r="H3" s="89"/>
      <c r="I3" s="160"/>
      <c r="J3" s="160"/>
      <c r="K3" s="160"/>
      <c r="L3" s="160"/>
      <c r="M3" s="160"/>
      <c r="N3" s="160"/>
      <c r="O3" s="87"/>
      <c r="P3" s="87"/>
      <c r="Q3" s="87"/>
      <c r="R3" s="87"/>
      <c r="S3" s="88"/>
    </row>
    <row r="4" spans="1:27" ht="21.75" customHeight="1">
      <c r="A4" s="89" t="str">
        <f>ปร.4!A5</f>
        <v>สถานที่ก่อสร้าง ศูนย์ขยายพันธุ์พืชที่ 10 จังหวัดอุดรธานี ตำบลเมืองเพีย อำเภอกุดจับ จังหวัดอุดรธานี</v>
      </c>
      <c r="B4" s="97" t="str">
        <f>ปร.4!A5</f>
        <v>สถานที่ก่อสร้าง ศูนย์ขยายพันธุ์พืชที่ 10 จังหวัดอุดรธานี ตำบลเมืองเพีย อำเภอกุดจับ จังหวัดอุดรธานี</v>
      </c>
      <c r="C4" s="90"/>
      <c r="D4" s="97"/>
      <c r="E4" s="89"/>
      <c r="F4" s="89"/>
      <c r="G4" s="86"/>
      <c r="H4" s="86"/>
      <c r="I4" s="160"/>
      <c r="J4" s="160"/>
      <c r="K4" s="160"/>
      <c r="L4" s="160"/>
      <c r="M4" s="160"/>
      <c r="N4" s="160"/>
      <c r="O4" s="87"/>
      <c r="P4" s="87"/>
      <c r="Q4" s="87"/>
      <c r="R4" s="87"/>
      <c r="S4" s="88"/>
    </row>
    <row r="5" spans="1:27" ht="21.75" customHeight="1">
      <c r="A5" s="159" t="str">
        <f>ปร.4!E5</f>
        <v>แบบเลขที่ 26/68</v>
      </c>
      <c r="B5" s="86"/>
      <c r="C5" s="86"/>
      <c r="D5" s="86"/>
      <c r="E5" s="86"/>
      <c r="F5" s="86"/>
      <c r="G5" s="86"/>
      <c r="H5" s="86"/>
      <c r="I5" s="87"/>
      <c r="J5" s="87"/>
      <c r="K5" s="87"/>
      <c r="L5" s="87"/>
      <c r="M5" s="87"/>
      <c r="N5" s="87"/>
      <c r="O5" s="87"/>
      <c r="P5" s="87"/>
      <c r="Q5" s="87"/>
      <c r="R5" s="87"/>
      <c r="S5" s="88"/>
    </row>
    <row r="6" spans="1:27" ht="21.75" customHeight="1">
      <c r="A6" s="89" t="str">
        <f>ปร.4!A6</f>
        <v>หน่วยงานเจ้าของโครงการ/งานก่อสร้าง ศูนย์ขยายพันธุ์พืชที่ 10 จังหวัดอุดรธานี   กรมส่งเสริมการเกษตร  กระทรวงเกษตรและสหกรณ์</v>
      </c>
      <c r="B6" s="89"/>
      <c r="C6" s="89"/>
      <c r="D6" s="89"/>
      <c r="E6" s="91"/>
      <c r="F6" s="91"/>
      <c r="G6" s="89"/>
      <c r="H6" s="89"/>
      <c r="I6" s="87"/>
      <c r="J6" s="87"/>
      <c r="K6" s="87"/>
      <c r="L6" s="87"/>
      <c r="M6" s="87"/>
      <c r="N6" s="87"/>
      <c r="O6" s="87"/>
      <c r="P6" s="87"/>
      <c r="Q6" s="87"/>
      <c r="R6" s="87"/>
      <c r="S6" s="88"/>
      <c r="V6" s="92" t="s">
        <v>118</v>
      </c>
      <c r="W6" s="515" t="s">
        <v>16</v>
      </c>
    </row>
    <row r="7" spans="1:27" ht="21.75" customHeight="1">
      <c r="A7" s="93" t="str">
        <f>ปร.4!A7</f>
        <v>เสนอราคาโดย ...............................................</v>
      </c>
      <c r="B7" s="86"/>
      <c r="C7" s="86"/>
      <c r="D7" s="93"/>
      <c r="E7" s="94"/>
      <c r="F7" s="94"/>
      <c r="G7" s="94"/>
      <c r="H7" s="94"/>
      <c r="I7" s="94"/>
      <c r="J7" s="94"/>
      <c r="K7" s="87"/>
      <c r="L7" s="87"/>
      <c r="M7" s="87"/>
      <c r="N7" s="87"/>
      <c r="O7" s="87"/>
      <c r="P7" s="87"/>
      <c r="Q7" s="87"/>
      <c r="R7" s="87"/>
      <c r="S7" s="88"/>
      <c r="V7" s="92" t="s">
        <v>119</v>
      </c>
      <c r="W7" s="516"/>
    </row>
    <row r="8" spans="1:27" ht="21.75" customHeight="1">
      <c r="A8" s="93" t="s">
        <v>174</v>
      </c>
      <c r="B8" s="159" t="str">
        <f>ปร.4!E7</f>
        <v>เมื่อวันที่..........................................</v>
      </c>
      <c r="C8" s="86"/>
      <c r="D8" s="95"/>
      <c r="E8" s="94"/>
      <c r="F8" s="94"/>
      <c r="G8" s="94"/>
      <c r="H8" s="94"/>
      <c r="I8" s="94"/>
      <c r="J8" s="87"/>
      <c r="K8" s="87"/>
      <c r="L8" s="87"/>
      <c r="M8" s="87"/>
      <c r="N8" s="87"/>
      <c r="O8" s="87"/>
      <c r="P8" s="87"/>
      <c r="Q8" s="87"/>
      <c r="R8" s="87"/>
      <c r="S8" s="88"/>
      <c r="V8" s="96" t="s">
        <v>120</v>
      </c>
      <c r="W8" s="85">
        <v>1.3090999999999999</v>
      </c>
      <c r="Y8" s="149">
        <v>1.3056000000000001</v>
      </c>
      <c r="Z8" s="153">
        <v>1.3073999999999999</v>
      </c>
      <c r="AA8" s="85">
        <v>1.3090999999999999</v>
      </c>
    </row>
    <row r="9" spans="1:27" ht="21.75" customHeight="1">
      <c r="V9" s="96">
        <v>1</v>
      </c>
      <c r="W9" s="85">
        <v>1.3067</v>
      </c>
      <c r="Y9" s="149">
        <v>1.3032999999999999</v>
      </c>
      <c r="Z9" s="153">
        <v>1.3049999999999999</v>
      </c>
      <c r="AA9" s="85">
        <v>1.3067</v>
      </c>
    </row>
    <row r="10" spans="1:27" ht="21.75" customHeight="1">
      <c r="A10" s="97" t="s">
        <v>121</v>
      </c>
      <c r="V10" s="96">
        <v>2</v>
      </c>
      <c r="W10" s="85">
        <v>1.3052999999999999</v>
      </c>
      <c r="Y10" s="149">
        <v>1.3017000000000001</v>
      </c>
      <c r="Z10" s="153">
        <v>1.3035000000000001</v>
      </c>
      <c r="AA10" s="85">
        <v>1.3052999999999999</v>
      </c>
    </row>
    <row r="11" spans="1:27">
      <c r="A11" s="98" t="s">
        <v>122</v>
      </c>
      <c r="B11" s="85" t="s">
        <v>123</v>
      </c>
      <c r="K11" s="99" t="s">
        <v>124</v>
      </c>
      <c r="O11" s="99" t="s">
        <v>125</v>
      </c>
      <c r="R11" s="85" t="s">
        <v>83</v>
      </c>
      <c r="V11" s="96">
        <v>5</v>
      </c>
      <c r="W11" s="155">
        <v>1.302</v>
      </c>
      <c r="Y11" s="149">
        <v>1.2985</v>
      </c>
      <c r="Z11" s="153">
        <v>1.3003</v>
      </c>
      <c r="AA11" s="155">
        <v>1.302</v>
      </c>
    </row>
    <row r="12" spans="1:27">
      <c r="A12" s="98" t="s">
        <v>122</v>
      </c>
      <c r="B12" s="517" t="s">
        <v>126</v>
      </c>
      <c r="C12" s="507" t="s">
        <v>124</v>
      </c>
      <c r="D12" s="507" t="s">
        <v>127</v>
      </c>
      <c r="F12" s="100" t="s">
        <v>128</v>
      </c>
      <c r="G12" s="101" t="s">
        <v>129</v>
      </c>
      <c r="H12" s="101" t="s">
        <v>106</v>
      </c>
      <c r="I12" s="101" t="s">
        <v>130</v>
      </c>
      <c r="J12" s="102" t="s">
        <v>131</v>
      </c>
      <c r="K12" s="103"/>
      <c r="L12" s="100" t="s">
        <v>128</v>
      </c>
      <c r="M12" s="101" t="s">
        <v>125</v>
      </c>
      <c r="N12" s="101" t="s">
        <v>106</v>
      </c>
      <c r="O12" s="101" t="s">
        <v>132</v>
      </c>
      <c r="P12" s="102" t="s">
        <v>131</v>
      </c>
      <c r="V12" s="96">
        <v>10</v>
      </c>
      <c r="W12" s="155">
        <v>1.296</v>
      </c>
      <c r="Y12" s="149">
        <v>1.2926</v>
      </c>
      <c r="Z12" s="153">
        <v>1.2943</v>
      </c>
      <c r="AA12" s="155">
        <v>1.296</v>
      </c>
    </row>
    <row r="13" spans="1:27">
      <c r="A13" s="98"/>
      <c r="B13" s="517"/>
      <c r="C13" s="507"/>
      <c r="D13" s="507"/>
      <c r="F13" s="84"/>
      <c r="G13" s="84"/>
      <c r="H13" s="84" t="s">
        <v>128</v>
      </c>
      <c r="I13" s="104" t="s">
        <v>133</v>
      </c>
      <c r="J13" s="84"/>
      <c r="K13" s="104" t="s">
        <v>106</v>
      </c>
      <c r="L13" s="84"/>
      <c r="M13" s="104" t="s">
        <v>132</v>
      </c>
      <c r="N13" s="105" t="s">
        <v>131</v>
      </c>
      <c r="O13" s="84"/>
      <c r="P13" s="84"/>
      <c r="Q13" s="84"/>
      <c r="V13" s="96">
        <v>15</v>
      </c>
      <c r="W13" s="149">
        <v>1.2611000000000001</v>
      </c>
      <c r="Y13" s="149">
        <v>1.2576000000000001</v>
      </c>
      <c r="Z13" s="153">
        <v>1.2594000000000001</v>
      </c>
    </row>
    <row r="14" spans="1:27">
      <c r="A14" s="98" t="s">
        <v>55</v>
      </c>
      <c r="B14" s="106"/>
      <c r="C14" s="107"/>
      <c r="D14" s="107"/>
      <c r="F14" s="84"/>
      <c r="G14" s="84"/>
      <c r="H14" s="84"/>
      <c r="I14" s="104"/>
      <c r="J14" s="84"/>
      <c r="K14" s="104"/>
      <c r="L14" s="84"/>
      <c r="M14" s="104"/>
      <c r="N14" s="105"/>
      <c r="O14" s="84"/>
      <c r="P14" s="84"/>
      <c r="Q14" s="84"/>
      <c r="V14" s="96">
        <v>20</v>
      </c>
      <c r="W14" s="149">
        <f t="shared" ref="W14:W30" si="0">Z14</f>
        <v>1.2518</v>
      </c>
      <c r="Y14" s="149">
        <v>1.25</v>
      </c>
      <c r="Z14" s="153">
        <v>1.2518</v>
      </c>
    </row>
    <row r="15" spans="1:27">
      <c r="A15" s="98"/>
      <c r="B15" s="85" t="s">
        <v>134</v>
      </c>
      <c r="K15" s="99" t="s">
        <v>124</v>
      </c>
      <c r="N15" s="512">
        <f>'ปร.5(ก)'!C13+'ปร.5(ก)'!C14</f>
        <v>0</v>
      </c>
      <c r="O15" s="512"/>
      <c r="P15" s="512"/>
      <c r="Q15" s="512"/>
      <c r="R15" s="85" t="s">
        <v>83</v>
      </c>
      <c r="V15" s="96">
        <v>25</v>
      </c>
      <c r="W15" s="149">
        <f t="shared" si="0"/>
        <v>1.2248000000000001</v>
      </c>
      <c r="Y15" s="149">
        <v>1.2230000000000001</v>
      </c>
      <c r="Z15" s="153">
        <v>1.2248000000000001</v>
      </c>
    </row>
    <row r="16" spans="1:27" ht="17.45" customHeight="1">
      <c r="K16" s="99"/>
      <c r="P16" s="99"/>
      <c r="V16" s="96">
        <v>30</v>
      </c>
      <c r="W16" s="149">
        <f t="shared" si="0"/>
        <v>1.2163999999999999</v>
      </c>
      <c r="Y16" s="149">
        <v>1.2146999999999999</v>
      </c>
      <c r="Z16" s="153">
        <v>1.2163999999999999</v>
      </c>
    </row>
    <row r="17" spans="1:26">
      <c r="B17" s="505" t="s">
        <v>135</v>
      </c>
      <c r="C17" s="505"/>
      <c r="D17" s="505"/>
      <c r="E17" s="505"/>
      <c r="F17" s="505"/>
      <c r="G17" s="505"/>
      <c r="H17" s="505"/>
      <c r="K17" s="104" t="s">
        <v>124</v>
      </c>
      <c r="N17" s="513">
        <f>N15</f>
        <v>0</v>
      </c>
      <c r="O17" s="513"/>
      <c r="P17" s="513"/>
      <c r="Q17" s="513"/>
      <c r="R17" s="84" t="s">
        <v>83</v>
      </c>
      <c r="V17" s="96">
        <v>30</v>
      </c>
      <c r="W17" s="149">
        <f t="shared" si="0"/>
        <v>1.2163999999999999</v>
      </c>
      <c r="Y17" s="149">
        <v>1.2146999999999999</v>
      </c>
      <c r="Z17" s="153">
        <v>1.2163999999999999</v>
      </c>
    </row>
    <row r="18" spans="1:26">
      <c r="V18" s="96">
        <v>40</v>
      </c>
      <c r="W18" s="149">
        <f t="shared" si="0"/>
        <v>1.2161</v>
      </c>
      <c r="Y18" s="149">
        <v>1.2142999999999999</v>
      </c>
      <c r="Z18" s="153">
        <v>1.2161</v>
      </c>
    </row>
    <row r="19" spans="1:26">
      <c r="A19" s="98" t="s">
        <v>136</v>
      </c>
      <c r="B19" s="97" t="s">
        <v>137</v>
      </c>
      <c r="C19" s="97"/>
      <c r="D19" s="97"/>
      <c r="E19" s="514">
        <v>0</v>
      </c>
      <c r="F19" s="514"/>
      <c r="G19" s="97"/>
      <c r="H19" s="97"/>
      <c r="I19" s="97" t="s">
        <v>138</v>
      </c>
      <c r="J19" s="97"/>
      <c r="K19" s="97"/>
      <c r="L19" s="97"/>
      <c r="M19" s="97"/>
      <c r="N19" s="97"/>
      <c r="O19" s="108">
        <v>7.0000000000000007E-2</v>
      </c>
      <c r="P19" s="97" t="s">
        <v>139</v>
      </c>
      <c r="Q19" s="97"/>
      <c r="R19" s="97"/>
      <c r="S19" s="97"/>
      <c r="V19" s="96">
        <v>50</v>
      </c>
      <c r="W19" s="149">
        <f t="shared" si="0"/>
        <v>1.2159</v>
      </c>
      <c r="Y19" s="149">
        <v>1.2141999999999999</v>
      </c>
      <c r="Z19" s="153">
        <v>1.2159</v>
      </c>
    </row>
    <row r="20" spans="1:26">
      <c r="B20" s="97" t="s">
        <v>140</v>
      </c>
      <c r="C20" s="97"/>
      <c r="D20" s="97"/>
      <c r="E20" s="514">
        <v>0</v>
      </c>
      <c r="F20" s="514"/>
      <c r="G20" s="97"/>
      <c r="H20" s="97"/>
      <c r="I20" s="97" t="s">
        <v>141</v>
      </c>
      <c r="J20" s="97"/>
      <c r="K20" s="97"/>
      <c r="L20" s="97"/>
      <c r="M20" s="97"/>
      <c r="N20" s="97"/>
      <c r="O20" s="108">
        <v>7.0000000000000007E-2</v>
      </c>
      <c r="P20" s="97"/>
      <c r="Q20" s="97"/>
      <c r="R20" s="97"/>
      <c r="S20" s="97"/>
      <c r="V20" s="96">
        <v>60</v>
      </c>
      <c r="W20" s="149">
        <f t="shared" si="0"/>
        <v>1.2060999999999999</v>
      </c>
      <c r="Y20" s="149">
        <v>1.2042999999999999</v>
      </c>
      <c r="Z20" s="153">
        <v>1.2060999999999999</v>
      </c>
    </row>
    <row r="21" spans="1:26">
      <c r="B21" s="97"/>
      <c r="C21" s="97"/>
      <c r="D21" s="97"/>
      <c r="E21" s="97"/>
      <c r="F21" s="97"/>
      <c r="G21" s="97"/>
      <c r="H21" s="97"/>
      <c r="I21" s="97"/>
      <c r="J21" s="97"/>
      <c r="K21" s="97"/>
      <c r="L21" s="97"/>
      <c r="M21" s="97"/>
      <c r="N21" s="97"/>
      <c r="O21" s="97"/>
      <c r="P21" s="97"/>
      <c r="Q21" s="97"/>
      <c r="R21" s="97"/>
      <c r="S21" s="97"/>
      <c r="V21" s="96">
        <v>70</v>
      </c>
      <c r="W21" s="149">
        <f t="shared" si="0"/>
        <v>1.2050000000000001</v>
      </c>
      <c r="X21" s="109"/>
      <c r="Y21" s="149">
        <v>1.2032</v>
      </c>
      <c r="Z21" s="153">
        <v>1.2050000000000001</v>
      </c>
    </row>
    <row r="22" spans="1:26">
      <c r="A22" s="98" t="s">
        <v>142</v>
      </c>
      <c r="B22" s="97" t="s">
        <v>123</v>
      </c>
      <c r="C22" s="97"/>
      <c r="D22" s="97"/>
      <c r="E22" s="97"/>
      <c r="F22" s="97"/>
      <c r="G22" s="97"/>
      <c r="H22" s="110" t="s">
        <v>124</v>
      </c>
      <c r="I22" s="110" t="s">
        <v>125</v>
      </c>
      <c r="J22" s="97"/>
      <c r="K22" s="97"/>
      <c r="L22" s="110" t="s">
        <v>124</v>
      </c>
      <c r="M22" s="97"/>
      <c r="N22" s="522">
        <f>N15</f>
        <v>0</v>
      </c>
      <c r="O22" s="522"/>
      <c r="P22" s="522"/>
      <c r="Q22" s="522"/>
      <c r="R22" s="97" t="s">
        <v>83</v>
      </c>
      <c r="S22" s="97"/>
      <c r="V22" s="96">
        <v>80</v>
      </c>
      <c r="W22" s="149">
        <f t="shared" si="0"/>
        <v>1.2050000000000001</v>
      </c>
      <c r="Y22" s="149">
        <v>1.2032</v>
      </c>
      <c r="Z22" s="153">
        <v>1.2050000000000001</v>
      </c>
    </row>
    <row r="23" spans="1:26">
      <c r="B23" s="97" t="s">
        <v>143</v>
      </c>
      <c r="C23" s="97"/>
      <c r="D23" s="97"/>
      <c r="E23" s="97"/>
      <c r="F23" s="97"/>
      <c r="G23" s="97"/>
      <c r="H23" s="110" t="s">
        <v>124</v>
      </c>
      <c r="I23" s="110" t="s">
        <v>132</v>
      </c>
      <c r="J23" s="97"/>
      <c r="K23" s="97"/>
      <c r="L23" s="110" t="s">
        <v>124</v>
      </c>
      <c r="M23" s="97"/>
      <c r="N23" s="523">
        <v>10000000</v>
      </c>
      <c r="O23" s="523"/>
      <c r="P23" s="523"/>
      <c r="Q23" s="523"/>
      <c r="R23" s="97" t="s">
        <v>83</v>
      </c>
      <c r="S23" s="97"/>
      <c r="V23" s="96">
        <v>90</v>
      </c>
      <c r="W23" s="149">
        <f t="shared" si="0"/>
        <v>1.2049000000000001</v>
      </c>
      <c r="Y23" s="149">
        <v>1.2032</v>
      </c>
      <c r="Z23" s="153">
        <v>1.2049000000000001</v>
      </c>
    </row>
    <row r="24" spans="1:26">
      <c r="B24" s="97" t="s">
        <v>144</v>
      </c>
      <c r="C24" s="97"/>
      <c r="D24" s="97"/>
      <c r="E24" s="97"/>
      <c r="F24" s="97"/>
      <c r="G24" s="97"/>
      <c r="H24" s="110" t="s">
        <v>124</v>
      </c>
      <c r="I24" s="110" t="s">
        <v>133</v>
      </c>
      <c r="J24" s="97"/>
      <c r="K24" s="97"/>
      <c r="L24" s="110" t="s">
        <v>124</v>
      </c>
      <c r="M24" s="97"/>
      <c r="N24" s="523">
        <v>15000000</v>
      </c>
      <c r="O24" s="523"/>
      <c r="P24" s="523"/>
      <c r="Q24" s="523"/>
      <c r="R24" s="97" t="s">
        <v>83</v>
      </c>
      <c r="S24" s="97"/>
      <c r="V24" s="96">
        <v>100</v>
      </c>
      <c r="W24" s="149">
        <f t="shared" si="0"/>
        <v>1.2049000000000001</v>
      </c>
      <c r="Y24" s="149">
        <v>1.2032</v>
      </c>
      <c r="Z24" s="153">
        <v>1.2049000000000001</v>
      </c>
    </row>
    <row r="25" spans="1:26">
      <c r="B25" s="97" t="s">
        <v>145</v>
      </c>
      <c r="C25" s="97"/>
      <c r="D25" s="97"/>
      <c r="E25" s="97"/>
      <c r="F25" s="97"/>
      <c r="G25" s="97"/>
      <c r="H25" s="110" t="s">
        <v>124</v>
      </c>
      <c r="I25" s="110" t="s">
        <v>129</v>
      </c>
      <c r="J25" s="97"/>
      <c r="K25" s="97"/>
      <c r="L25" s="110" t="s">
        <v>124</v>
      </c>
      <c r="M25" s="97"/>
      <c r="N25" s="524">
        <v>1.296</v>
      </c>
      <c r="O25" s="524"/>
      <c r="P25" s="524"/>
      <c r="Q25" s="524"/>
      <c r="R25" s="97"/>
      <c r="S25" s="97"/>
      <c r="V25" s="96">
        <v>150</v>
      </c>
      <c r="W25" s="149">
        <f t="shared" si="0"/>
        <v>1.2022999999999999</v>
      </c>
      <c r="Y25" s="149">
        <v>1.2004999999999999</v>
      </c>
      <c r="Z25" s="153">
        <v>1.2022999999999999</v>
      </c>
    </row>
    <row r="26" spans="1:26">
      <c r="B26" s="97" t="s">
        <v>146</v>
      </c>
      <c r="C26" s="97"/>
      <c r="D26" s="97"/>
      <c r="E26" s="97"/>
      <c r="F26" s="97"/>
      <c r="G26" s="97"/>
      <c r="H26" s="110" t="s">
        <v>124</v>
      </c>
      <c r="I26" s="110" t="s">
        <v>130</v>
      </c>
      <c r="J26" s="97"/>
      <c r="K26" s="97"/>
      <c r="L26" s="110" t="s">
        <v>124</v>
      </c>
      <c r="M26" s="97"/>
      <c r="N26" s="524">
        <v>1.2611000000000001</v>
      </c>
      <c r="O26" s="524"/>
      <c r="P26" s="524"/>
      <c r="Q26" s="524"/>
      <c r="R26" s="97"/>
      <c r="S26" s="97"/>
      <c r="V26" s="96">
        <v>200</v>
      </c>
      <c r="W26" s="149">
        <f t="shared" si="0"/>
        <v>1.2022999999999999</v>
      </c>
      <c r="Y26" s="149">
        <v>1.2004999999999999</v>
      </c>
      <c r="Z26" s="153">
        <v>1.2022999999999999</v>
      </c>
    </row>
    <row r="27" spans="1:26">
      <c r="V27" s="96">
        <v>250</v>
      </c>
      <c r="W27" s="149">
        <f t="shared" si="0"/>
        <v>1.2013</v>
      </c>
      <c r="Y27" s="149">
        <v>1.1996</v>
      </c>
      <c r="Z27" s="153">
        <v>1.2013</v>
      </c>
    </row>
    <row r="28" spans="1:26">
      <c r="A28" s="506" t="s">
        <v>147</v>
      </c>
      <c r="B28" s="506" t="s">
        <v>126</v>
      </c>
      <c r="C28" s="507" t="s">
        <v>124</v>
      </c>
      <c r="D28" s="508" t="str">
        <f>N25&amp;"-"</f>
        <v>1.296-</v>
      </c>
      <c r="F28" s="509" t="str">
        <f>"("&amp;N25&amp;"-"&amp;N26&amp;")"</f>
        <v>(1.296-1.2611)</v>
      </c>
      <c r="G28" s="509"/>
      <c r="H28" s="509"/>
      <c r="I28" s="509"/>
      <c r="J28" s="101" t="s">
        <v>148</v>
      </c>
      <c r="K28" s="525" t="str">
        <f>"("&amp;TEXT(N22,"#,##0.00")&amp;"-"&amp;TEXT(N23,"#,##0.00")&amp;")"</f>
        <v>(0.00-10,000,000.00)</v>
      </c>
      <c r="L28" s="525"/>
      <c r="M28" s="525"/>
      <c r="N28" s="525"/>
      <c r="O28" s="525"/>
      <c r="P28" s="525"/>
      <c r="Q28" s="525"/>
      <c r="V28" s="96">
        <v>300</v>
      </c>
      <c r="W28" s="149">
        <f t="shared" si="0"/>
        <v>1.1951000000000001</v>
      </c>
      <c r="Y28" s="149">
        <v>1.1934</v>
      </c>
      <c r="Z28" s="153">
        <v>1.1951000000000001</v>
      </c>
    </row>
    <row r="29" spans="1:26">
      <c r="A29" s="506"/>
      <c r="B29" s="506"/>
      <c r="C29" s="507"/>
      <c r="D29" s="507"/>
      <c r="F29" s="84"/>
      <c r="G29" s="510" t="str">
        <f>"("&amp;TEXT(N24,"#,##0.00")&amp;"-"&amp;TEXT(N23,"#,##0.00")&amp;")"</f>
        <v>(15,000,000.00-10,000,000.00)</v>
      </c>
      <c r="H29" s="510"/>
      <c r="I29" s="510"/>
      <c r="J29" s="510"/>
      <c r="K29" s="510"/>
      <c r="L29" s="510"/>
      <c r="M29" s="510"/>
      <c r="N29" s="510"/>
      <c r="O29" s="510"/>
      <c r="P29" s="84"/>
      <c r="Q29" s="84"/>
      <c r="V29" s="96">
        <v>350</v>
      </c>
      <c r="W29" s="149">
        <f t="shared" si="0"/>
        <v>1.1866000000000001</v>
      </c>
      <c r="Y29" s="149">
        <v>1.1848000000000001</v>
      </c>
      <c r="Z29" s="153">
        <v>1.1866000000000001</v>
      </c>
    </row>
    <row r="30" spans="1:26" ht="24.75" thickBot="1">
      <c r="B30" s="97"/>
      <c r="C30" s="111"/>
      <c r="V30" s="112">
        <v>400</v>
      </c>
      <c r="W30" s="149">
        <f t="shared" si="0"/>
        <v>1.1858</v>
      </c>
      <c r="Y30" s="149">
        <v>1.1839999999999999</v>
      </c>
      <c r="Z30" s="154">
        <v>1.1858</v>
      </c>
    </row>
    <row r="31" spans="1:26" ht="24.75" thickBot="1">
      <c r="B31" s="98" t="s">
        <v>149</v>
      </c>
      <c r="C31" s="113" t="s">
        <v>124</v>
      </c>
      <c r="D31" s="114" t="str">
        <f>D28</f>
        <v>1.296-</v>
      </c>
      <c r="E31" s="518">
        <f>(((N25-N26)*(N22-N23))/(N24-N23))</f>
        <v>-6.9799999999999862E-2</v>
      </c>
      <c r="F31" s="518"/>
      <c r="G31" s="518"/>
      <c r="H31" s="518"/>
      <c r="I31" s="518"/>
      <c r="J31" s="115"/>
      <c r="K31" s="115"/>
      <c r="N31" s="519">
        <f>FLOOR(X31,0.0001)</f>
        <v>1.3658000000000001</v>
      </c>
      <c r="O31" s="520"/>
      <c r="P31" s="520"/>
      <c r="Q31" s="521"/>
      <c r="V31" s="112">
        <v>500</v>
      </c>
      <c r="W31" s="149">
        <f>Z31</f>
        <v>1.1853</v>
      </c>
      <c r="X31" s="116">
        <f>N25-E31</f>
        <v>1.3657999999999999</v>
      </c>
      <c r="Y31" s="149">
        <v>1.1835</v>
      </c>
      <c r="Z31" s="154">
        <v>1.1853</v>
      </c>
    </row>
    <row r="32" spans="1:26" ht="14.45" customHeight="1">
      <c r="B32" s="98"/>
      <c r="C32" s="113"/>
      <c r="D32" s="114"/>
      <c r="E32" s="158"/>
      <c r="F32" s="158"/>
      <c r="G32" s="158"/>
      <c r="H32" s="158"/>
      <c r="I32" s="158"/>
      <c r="J32" s="115"/>
      <c r="K32" s="115"/>
      <c r="N32" s="161"/>
      <c r="O32" s="161"/>
      <c r="P32" s="161"/>
      <c r="Q32" s="161"/>
      <c r="V32" s="112"/>
      <c r="W32" s="149"/>
      <c r="X32" s="116"/>
      <c r="Y32" s="149"/>
      <c r="Z32" s="154"/>
    </row>
    <row r="33" spans="1:21" s="89" customFormat="1" ht="25.5" customHeight="1">
      <c r="A33" s="500" t="s">
        <v>151</v>
      </c>
      <c r="B33" s="500"/>
      <c r="C33" s="500"/>
      <c r="D33" s="500"/>
      <c r="E33" s="500"/>
      <c r="F33" s="500"/>
      <c r="G33" s="500" t="s">
        <v>152</v>
      </c>
      <c r="H33" s="500"/>
      <c r="I33" s="500"/>
      <c r="J33" s="500"/>
      <c r="K33" s="500"/>
      <c r="L33" s="500"/>
      <c r="M33" s="500"/>
      <c r="N33" s="500"/>
      <c r="P33" s="500" t="s">
        <v>152</v>
      </c>
      <c r="Q33" s="500"/>
      <c r="R33" s="500"/>
      <c r="S33" s="500"/>
      <c r="T33" s="500"/>
      <c r="U33" s="500"/>
    </row>
    <row r="34" spans="1:21" s="89" customFormat="1" ht="9.6" customHeight="1"/>
    <row r="35" spans="1:21" s="89" customFormat="1" ht="21.75">
      <c r="A35" s="501" t="s">
        <v>7</v>
      </c>
      <c r="B35" s="501"/>
      <c r="C35" s="501"/>
      <c r="D35" s="501"/>
      <c r="E35" s="501"/>
      <c r="F35" s="501"/>
      <c r="G35" s="501" t="s">
        <v>7</v>
      </c>
      <c r="H35" s="501"/>
      <c r="I35" s="501"/>
      <c r="J35" s="501"/>
      <c r="K35" s="501"/>
      <c r="L35" s="501"/>
      <c r="M35" s="501"/>
      <c r="N35" s="501"/>
      <c r="P35" s="500" t="s">
        <v>7</v>
      </c>
      <c r="Q35" s="500"/>
      <c r="R35" s="500"/>
      <c r="S35" s="500"/>
      <c r="T35" s="500"/>
      <c r="U35" s="500"/>
    </row>
    <row r="36" spans="1:21" s="89" customFormat="1" ht="21.75">
      <c r="A36" s="501">
        <f>ปร.4!B224</f>
        <v>0</v>
      </c>
      <c r="B36" s="501"/>
      <c r="C36" s="501"/>
      <c r="D36" s="501"/>
      <c r="E36" s="501"/>
      <c r="F36" s="501"/>
      <c r="G36" s="501">
        <f>ปร.4!C224</f>
        <v>0</v>
      </c>
      <c r="H36" s="501"/>
      <c r="I36" s="501"/>
      <c r="J36" s="501"/>
      <c r="K36" s="501"/>
      <c r="L36" s="501"/>
      <c r="M36" s="501"/>
      <c r="N36" s="501"/>
      <c r="Q36" s="500">
        <f>ปร.4!G224</f>
        <v>0</v>
      </c>
      <c r="R36" s="500"/>
      <c r="S36" s="500"/>
      <c r="T36" s="500"/>
      <c r="U36" s="500"/>
    </row>
    <row r="37" spans="1:21" s="89" customFormat="1" ht="21.75">
      <c r="A37" s="501">
        <f>ปร.4!B225</f>
        <v>0</v>
      </c>
      <c r="B37" s="501"/>
      <c r="C37" s="501"/>
      <c r="D37" s="501"/>
      <c r="E37" s="501"/>
      <c r="F37" s="501"/>
      <c r="G37" s="501">
        <f>ปร.4!C225</f>
        <v>0</v>
      </c>
      <c r="H37" s="501"/>
      <c r="I37" s="501"/>
      <c r="J37" s="501"/>
      <c r="K37" s="501"/>
      <c r="L37" s="501"/>
      <c r="M37" s="501"/>
      <c r="N37" s="501"/>
      <c r="Q37" s="500">
        <f>ปร.4!G225</f>
        <v>0</v>
      </c>
      <c r="R37" s="500"/>
      <c r="S37" s="500"/>
      <c r="T37" s="500"/>
      <c r="U37" s="500"/>
    </row>
    <row r="38" spans="1:21" s="89" customFormat="1" ht="21.75">
      <c r="A38" s="501">
        <f>ปร.4!B226</f>
        <v>0</v>
      </c>
      <c r="B38" s="501"/>
      <c r="C38" s="501"/>
      <c r="D38" s="501"/>
      <c r="E38" s="500"/>
      <c r="F38" s="500"/>
      <c r="G38" s="500">
        <f>ปร.4!C226</f>
        <v>0</v>
      </c>
      <c r="H38" s="500"/>
      <c r="I38" s="500"/>
      <c r="J38" s="500"/>
      <c r="K38" s="500"/>
      <c r="L38" s="500"/>
      <c r="M38" s="500"/>
      <c r="N38" s="500"/>
      <c r="Q38" s="500">
        <f>ปร.4!G226</f>
        <v>0</v>
      </c>
      <c r="R38" s="500"/>
      <c r="S38" s="500"/>
      <c r="T38" s="500"/>
      <c r="U38" s="500"/>
    </row>
    <row r="39" spans="1:21" s="89" customFormat="1" ht="25.5" customHeight="1">
      <c r="A39" s="500" t="s">
        <v>152</v>
      </c>
      <c r="B39" s="500"/>
      <c r="C39" s="500"/>
      <c r="D39" s="500"/>
      <c r="E39" s="500"/>
      <c r="F39" s="500"/>
      <c r="G39" s="500" t="s">
        <v>152</v>
      </c>
      <c r="H39" s="500"/>
      <c r="I39" s="500"/>
      <c r="J39" s="500"/>
      <c r="K39" s="500"/>
      <c r="L39" s="500"/>
      <c r="M39" s="500"/>
      <c r="N39" s="500"/>
      <c r="P39" s="500"/>
      <c r="Q39" s="500"/>
      <c r="R39" s="500"/>
      <c r="S39" s="500"/>
      <c r="T39" s="500"/>
      <c r="U39" s="500"/>
    </row>
    <row r="40" spans="1:21" s="89" customFormat="1" ht="7.9" customHeight="1"/>
    <row r="41" spans="1:21" s="89" customFormat="1" ht="21.75">
      <c r="A41" s="501" t="s">
        <v>7</v>
      </c>
      <c r="B41" s="501"/>
      <c r="C41" s="501"/>
      <c r="D41" s="501"/>
      <c r="E41" s="501"/>
      <c r="F41" s="501"/>
      <c r="G41" s="501" t="s">
        <v>7</v>
      </c>
      <c r="H41" s="501"/>
      <c r="I41" s="501"/>
      <c r="J41" s="501"/>
      <c r="K41" s="501"/>
      <c r="L41" s="501"/>
      <c r="M41" s="501"/>
      <c r="N41" s="501"/>
      <c r="P41" s="500"/>
      <c r="Q41" s="500"/>
      <c r="R41" s="500"/>
      <c r="S41" s="500"/>
      <c r="T41" s="500"/>
      <c r="U41" s="500"/>
    </row>
    <row r="42" spans="1:21" s="89" customFormat="1" ht="21.75">
      <c r="A42" s="501">
        <f>ปร.4!B229</f>
        <v>0</v>
      </c>
      <c r="B42" s="501"/>
      <c r="C42" s="501"/>
      <c r="D42" s="501"/>
      <c r="E42" s="501"/>
      <c r="F42" s="501"/>
      <c r="G42" s="501">
        <f>ปร.4!C229</f>
        <v>0</v>
      </c>
      <c r="H42" s="501"/>
      <c r="I42" s="501"/>
      <c r="J42" s="501"/>
      <c r="K42" s="501"/>
      <c r="L42" s="501"/>
      <c r="M42" s="501"/>
      <c r="N42" s="501"/>
      <c r="Q42" s="500"/>
      <c r="R42" s="500"/>
      <c r="S42" s="500"/>
      <c r="T42" s="500"/>
      <c r="U42" s="500"/>
    </row>
    <row r="43" spans="1:21" s="89" customFormat="1" ht="21.75">
      <c r="A43" s="501">
        <f>ปร.4!B230</f>
        <v>0</v>
      </c>
      <c r="B43" s="501"/>
      <c r="C43" s="501"/>
      <c r="D43" s="501"/>
      <c r="E43" s="501"/>
      <c r="F43" s="501"/>
      <c r="G43" s="501">
        <f>ปร.4!C230</f>
        <v>0</v>
      </c>
      <c r="H43" s="501"/>
      <c r="I43" s="501"/>
      <c r="J43" s="501"/>
      <c r="K43" s="501"/>
      <c r="L43" s="501"/>
      <c r="M43" s="501"/>
      <c r="N43" s="501"/>
      <c r="Q43" s="500"/>
      <c r="R43" s="500"/>
      <c r="S43" s="500"/>
      <c r="T43" s="500"/>
      <c r="U43" s="500"/>
    </row>
    <row r="44" spans="1:21" s="89" customFormat="1" ht="21.75">
      <c r="A44" s="501">
        <f>ปร.4!B231</f>
        <v>0</v>
      </c>
      <c r="B44" s="501"/>
      <c r="C44" s="501"/>
      <c r="D44" s="501"/>
      <c r="E44" s="500"/>
      <c r="F44" s="500"/>
      <c r="G44" s="501">
        <f>ปร.4!C231</f>
        <v>0</v>
      </c>
      <c r="H44" s="501"/>
      <c r="I44" s="501"/>
      <c r="J44" s="501"/>
      <c r="K44" s="501"/>
      <c r="L44" s="501"/>
      <c r="M44" s="501"/>
      <c r="N44" s="501"/>
      <c r="Q44" s="500"/>
      <c r="R44" s="500"/>
      <c r="S44" s="500"/>
      <c r="T44" s="500"/>
      <c r="U44" s="500"/>
    </row>
    <row r="45" spans="1:21" s="89" customFormat="1" ht="21.75">
      <c r="A45" s="501"/>
      <c r="B45" s="501"/>
      <c r="C45" s="501"/>
      <c r="D45" s="501"/>
      <c r="E45" s="501"/>
      <c r="F45" s="501"/>
      <c r="G45" s="501"/>
      <c r="H45" s="501"/>
      <c r="I45" s="501"/>
      <c r="J45" s="501"/>
      <c r="K45" s="501"/>
      <c r="L45" s="501"/>
      <c r="M45" s="501"/>
      <c r="N45" s="501"/>
      <c r="P45" s="500"/>
      <c r="Q45" s="500"/>
      <c r="R45" s="500"/>
      <c r="S45" s="500"/>
      <c r="T45" s="500"/>
      <c r="U45" s="500"/>
    </row>
    <row r="46" spans="1:21" s="89" customFormat="1" ht="21.75">
      <c r="A46" s="501"/>
      <c r="B46" s="501"/>
      <c r="C46" s="501"/>
      <c r="D46" s="501"/>
      <c r="E46" s="501"/>
      <c r="F46" s="501"/>
      <c r="G46" s="501"/>
      <c r="H46" s="501"/>
      <c r="I46" s="501"/>
      <c r="J46" s="501"/>
      <c r="K46" s="501"/>
      <c r="L46" s="501"/>
      <c r="M46" s="501"/>
      <c r="N46" s="501"/>
      <c r="Q46" s="500"/>
      <c r="R46" s="500"/>
      <c r="S46" s="500"/>
      <c r="T46" s="500"/>
      <c r="U46" s="500"/>
    </row>
    <row r="47" spans="1:21" s="89" customFormat="1" ht="21.75">
      <c r="A47" s="501"/>
      <c r="B47" s="501"/>
      <c r="C47" s="501"/>
      <c r="D47" s="501"/>
      <c r="E47" s="501"/>
      <c r="F47" s="501"/>
      <c r="G47" s="501"/>
      <c r="H47" s="501"/>
      <c r="I47" s="501"/>
      <c r="J47" s="501"/>
      <c r="K47" s="501"/>
      <c r="L47" s="501"/>
      <c r="M47" s="501"/>
      <c r="N47" s="501"/>
      <c r="Q47" s="500"/>
      <c r="R47" s="500"/>
      <c r="S47" s="500"/>
      <c r="T47" s="500"/>
      <c r="U47" s="500"/>
    </row>
    <row r="48" spans="1:21" s="89" customFormat="1" ht="21.75">
      <c r="A48" s="501"/>
      <c r="B48" s="501"/>
      <c r="C48" s="501"/>
      <c r="D48" s="501"/>
      <c r="E48" s="500"/>
      <c r="F48" s="500"/>
      <c r="G48" s="500"/>
      <c r="H48" s="500"/>
      <c r="I48" s="500"/>
      <c r="J48" s="500"/>
      <c r="K48" s="500"/>
      <c r="L48" s="500"/>
      <c r="M48" s="500"/>
      <c r="N48" s="500"/>
      <c r="Q48" s="500"/>
      <c r="R48" s="500"/>
      <c r="S48" s="500"/>
      <c r="T48" s="500"/>
      <c r="U48" s="500"/>
    </row>
    <row r="49" spans="1:27" s="89" customFormat="1" ht="21.75">
      <c r="A49" s="501"/>
      <c r="B49" s="501"/>
      <c r="C49" s="501"/>
      <c r="D49" s="501"/>
      <c r="E49" s="501"/>
      <c r="F49" s="501"/>
      <c r="G49" s="501"/>
      <c r="H49" s="501"/>
      <c r="I49" s="501"/>
      <c r="J49" s="501"/>
      <c r="K49" s="501"/>
      <c r="L49" s="501"/>
      <c r="M49" s="501"/>
      <c r="N49" s="501"/>
    </row>
    <row r="50" spans="1:27">
      <c r="B50" s="98"/>
      <c r="C50" s="113"/>
      <c r="D50" s="114"/>
      <c r="E50" s="158"/>
      <c r="F50" s="158"/>
      <c r="G50" s="158"/>
      <c r="H50" s="158"/>
      <c r="I50" s="158"/>
      <c r="J50" s="115"/>
      <c r="K50" s="115"/>
      <c r="N50" s="161"/>
      <c r="O50" s="161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</row>
    <row r="51" spans="1:27">
      <c r="B51" s="98"/>
      <c r="C51" s="113"/>
      <c r="D51" s="114"/>
      <c r="E51" s="158"/>
      <c r="F51" s="158"/>
      <c r="G51" s="158"/>
      <c r="H51" s="158"/>
      <c r="I51" s="158"/>
      <c r="J51" s="115"/>
      <c r="K51" s="115"/>
      <c r="N51" s="161"/>
      <c r="O51" s="161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</row>
    <row r="52" spans="1:27">
      <c r="B52" s="98"/>
      <c r="C52" s="113"/>
      <c r="D52" s="114"/>
      <c r="E52" s="158"/>
      <c r="F52" s="158"/>
      <c r="G52" s="158"/>
      <c r="H52" s="158"/>
      <c r="I52" s="158"/>
      <c r="J52" s="115"/>
      <c r="K52" s="115"/>
      <c r="N52" s="161"/>
      <c r="O52" s="161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</row>
    <row r="53" spans="1:27">
      <c r="B53" s="98"/>
      <c r="C53" s="113"/>
      <c r="D53" s="114"/>
      <c r="E53" s="158"/>
      <c r="F53" s="158"/>
      <c r="G53" s="158"/>
      <c r="H53" s="158"/>
      <c r="I53" s="158"/>
      <c r="J53" s="115"/>
      <c r="K53" s="115"/>
      <c r="N53" s="161"/>
      <c r="O53" s="161"/>
      <c r="P53" s="89"/>
      <c r="Q53" s="89"/>
      <c r="R53" s="89"/>
      <c r="S53" s="89"/>
      <c r="T53" s="89"/>
      <c r="U53" s="89"/>
      <c r="V53" s="89"/>
      <c r="W53" s="89"/>
      <c r="X53" s="89"/>
      <c r="Y53" s="89"/>
      <c r="Z53" s="89"/>
      <c r="AA53" s="89"/>
    </row>
    <row r="54" spans="1:27">
      <c r="B54" s="98"/>
      <c r="C54" s="113"/>
      <c r="D54" s="114"/>
      <c r="E54" s="158"/>
      <c r="F54" s="158"/>
      <c r="G54" s="158"/>
      <c r="H54" s="158"/>
      <c r="I54" s="158"/>
      <c r="J54" s="115"/>
      <c r="K54" s="115"/>
      <c r="N54" s="161"/>
      <c r="O54" s="161"/>
      <c r="P54" s="89"/>
      <c r="Q54" s="89"/>
      <c r="R54" s="89"/>
      <c r="S54" s="89"/>
      <c r="T54" s="89"/>
      <c r="U54" s="89"/>
      <c r="V54" s="89"/>
      <c r="W54" s="89"/>
      <c r="X54" s="89"/>
      <c r="Y54" s="89"/>
      <c r="Z54" s="89"/>
      <c r="AA54" s="89"/>
    </row>
    <row r="55" spans="1:27">
      <c r="B55" s="98"/>
      <c r="C55" s="113"/>
      <c r="D55" s="114"/>
      <c r="E55" s="158"/>
      <c r="F55" s="158"/>
      <c r="G55" s="158"/>
      <c r="H55" s="158"/>
      <c r="I55" s="158"/>
      <c r="J55" s="115"/>
      <c r="K55" s="115"/>
      <c r="N55" s="161"/>
      <c r="O55" s="161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89"/>
    </row>
    <row r="56" spans="1:27">
      <c r="B56" s="98"/>
      <c r="C56" s="113"/>
      <c r="D56" s="114"/>
      <c r="E56" s="158"/>
      <c r="F56" s="158"/>
      <c r="G56" s="158"/>
      <c r="H56" s="158"/>
      <c r="I56" s="158"/>
      <c r="J56" s="115"/>
      <c r="K56" s="115"/>
      <c r="N56" s="161"/>
      <c r="O56" s="161"/>
      <c r="P56" s="89"/>
      <c r="Q56" s="89"/>
      <c r="R56" s="89"/>
      <c r="S56" s="89"/>
      <c r="T56" s="89"/>
      <c r="U56" s="89"/>
      <c r="V56" s="89"/>
      <c r="W56" s="89"/>
      <c r="X56" s="89"/>
      <c r="Y56" s="89"/>
      <c r="Z56" s="89"/>
      <c r="AA56" s="89"/>
    </row>
    <row r="57" spans="1:27">
      <c r="B57" s="98"/>
      <c r="C57" s="113"/>
      <c r="D57" s="114"/>
      <c r="E57" s="158"/>
      <c r="F57" s="158"/>
      <c r="G57" s="158"/>
      <c r="H57" s="158"/>
      <c r="I57" s="158"/>
      <c r="J57" s="115"/>
      <c r="K57" s="115"/>
      <c r="N57" s="161"/>
      <c r="O57" s="161"/>
      <c r="P57" s="89"/>
      <c r="Q57" s="89"/>
      <c r="R57" s="89"/>
      <c r="S57" s="89"/>
      <c r="T57" s="89"/>
      <c r="U57" s="89"/>
      <c r="V57" s="89"/>
      <c r="W57" s="89"/>
      <c r="X57" s="89"/>
      <c r="Y57" s="89"/>
      <c r="Z57" s="89"/>
      <c r="AA57" s="89"/>
    </row>
    <row r="58" spans="1:27">
      <c r="P58" s="89"/>
      <c r="Q58" s="89"/>
      <c r="R58" s="89"/>
      <c r="S58" s="89"/>
      <c r="T58" s="89"/>
      <c r="U58" s="89"/>
      <c r="V58" s="89"/>
      <c r="W58" s="89"/>
      <c r="X58" s="89"/>
      <c r="Y58" s="89"/>
      <c r="Z58" s="89"/>
      <c r="AA58" s="89"/>
    </row>
    <row r="59" spans="1:27">
      <c r="P59" s="89"/>
      <c r="Q59" s="89"/>
      <c r="R59" s="89"/>
      <c r="S59" s="89"/>
      <c r="T59" s="89"/>
      <c r="U59" s="89"/>
      <c r="V59" s="89"/>
      <c r="W59" s="89"/>
      <c r="X59" s="89"/>
      <c r="Y59" s="89"/>
      <c r="Z59" s="89"/>
      <c r="AA59" s="89"/>
    </row>
    <row r="60" spans="1:27">
      <c r="P60" s="89"/>
      <c r="Q60" s="89"/>
      <c r="R60" s="89"/>
      <c r="S60" s="89"/>
      <c r="T60" s="89"/>
      <c r="U60" s="89"/>
      <c r="V60" s="89"/>
      <c r="W60" s="89"/>
      <c r="X60" s="89"/>
      <c r="Y60" s="89"/>
      <c r="Z60" s="89"/>
      <c r="AA60" s="89"/>
    </row>
    <row r="61" spans="1:27"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89"/>
      <c r="AA61" s="89"/>
    </row>
    <row r="62" spans="1:27">
      <c r="P62" s="89"/>
      <c r="Q62" s="89"/>
      <c r="R62" s="89"/>
      <c r="S62" s="89"/>
      <c r="T62" s="89"/>
      <c r="U62" s="89"/>
      <c r="V62" s="89"/>
      <c r="W62" s="89"/>
      <c r="X62" s="89"/>
      <c r="Y62" s="89"/>
      <c r="Z62" s="89"/>
      <c r="AA62" s="89"/>
    </row>
    <row r="63" spans="1:27">
      <c r="P63" s="89"/>
      <c r="Q63" s="89"/>
      <c r="R63" s="89"/>
      <c r="S63" s="89"/>
      <c r="T63" s="89"/>
      <c r="U63" s="89"/>
      <c r="V63" s="89"/>
      <c r="W63" s="89"/>
      <c r="X63" s="89"/>
      <c r="Y63" s="89"/>
      <c r="Z63" s="89"/>
      <c r="AA63" s="89"/>
    </row>
    <row r="64" spans="1:27"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</row>
    <row r="65" spans="1:27"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</row>
    <row r="66" spans="1:27"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</row>
    <row r="67" spans="1:27" s="89" customFormat="1" ht="25.5" customHeight="1">
      <c r="A67" s="503" t="s">
        <v>150</v>
      </c>
      <c r="B67" s="503"/>
      <c r="C67" s="503"/>
      <c r="D67" s="503"/>
      <c r="L67" s="117"/>
    </row>
    <row r="68" spans="1:27" s="89" customFormat="1" ht="25.5" customHeight="1">
      <c r="L68" s="117"/>
    </row>
    <row r="69" spans="1:27" s="89" customFormat="1" ht="25.5" customHeight="1">
      <c r="A69" s="501" t="s">
        <v>7</v>
      </c>
      <c r="B69" s="501"/>
      <c r="C69" s="501"/>
      <c r="D69" s="501"/>
      <c r="E69" s="504"/>
      <c r="F69" s="504"/>
      <c r="G69" s="118" t="s">
        <v>7</v>
      </c>
      <c r="H69" s="118"/>
      <c r="I69" s="118"/>
      <c r="J69" s="118"/>
      <c r="K69" s="118"/>
      <c r="L69" s="118"/>
      <c r="M69" s="118"/>
      <c r="P69" s="89" t="s">
        <v>7</v>
      </c>
    </row>
    <row r="70" spans="1:27" s="89" customFormat="1" ht="25.5" customHeight="1">
      <c r="A70" s="501"/>
      <c r="B70" s="501"/>
      <c r="C70" s="501"/>
      <c r="D70" s="501"/>
      <c r="E70" s="504"/>
      <c r="F70" s="504"/>
      <c r="G70" s="504"/>
      <c r="H70" s="504"/>
      <c r="I70" s="504"/>
      <c r="J70" s="504"/>
      <c r="K70" s="504"/>
      <c r="L70" s="504"/>
      <c r="M70" s="504"/>
      <c r="N70" s="504"/>
    </row>
    <row r="71" spans="1:27" s="89" customFormat="1" ht="25.5" customHeight="1">
      <c r="A71" s="501"/>
      <c r="B71" s="501"/>
      <c r="C71" s="501"/>
      <c r="D71" s="501"/>
      <c r="E71" s="502"/>
      <c r="F71" s="502"/>
      <c r="G71" s="119"/>
      <c r="H71" s="119"/>
      <c r="I71" s="119"/>
      <c r="J71" s="119"/>
      <c r="K71" s="119"/>
      <c r="L71" s="119"/>
      <c r="M71" s="119"/>
    </row>
    <row r="72" spans="1:27" s="89" customFormat="1" ht="25.5" customHeight="1">
      <c r="A72" s="501"/>
      <c r="B72" s="501"/>
      <c r="C72" s="501"/>
      <c r="D72" s="501"/>
      <c r="E72" s="500"/>
      <c r="F72" s="500"/>
      <c r="G72" s="500"/>
      <c r="H72" s="500"/>
      <c r="I72" s="500"/>
      <c r="J72" s="500"/>
      <c r="K72" s="500"/>
      <c r="L72" s="500"/>
      <c r="M72" s="500"/>
      <c r="N72" s="500"/>
    </row>
    <row r="73" spans="1:27" s="89" customFormat="1" ht="25.5" customHeight="1">
      <c r="A73" s="501"/>
      <c r="B73" s="501"/>
      <c r="C73" s="501"/>
      <c r="D73" s="501"/>
      <c r="E73" s="500"/>
      <c r="F73" s="500"/>
      <c r="G73" s="500"/>
      <c r="H73" s="500"/>
      <c r="I73" s="500"/>
      <c r="J73" s="500"/>
      <c r="K73" s="500"/>
      <c r="L73" s="500"/>
      <c r="M73" s="500"/>
      <c r="N73" s="500"/>
    </row>
    <row r="74" spans="1:27" s="89" customFormat="1" ht="25.5" customHeight="1">
      <c r="A74" s="501"/>
      <c r="B74" s="501"/>
      <c r="C74" s="501"/>
      <c r="D74" s="501"/>
      <c r="F74" s="120"/>
      <c r="J74" s="120"/>
      <c r="L74" s="117"/>
    </row>
    <row r="75" spans="1:27" s="89" customFormat="1" ht="25.5" customHeight="1">
      <c r="A75" s="500" t="s">
        <v>151</v>
      </c>
      <c r="B75" s="500"/>
      <c r="C75" s="500"/>
      <c r="D75" s="500"/>
      <c r="E75" s="500"/>
      <c r="F75" s="500"/>
      <c r="G75" s="500" t="s">
        <v>152</v>
      </c>
      <c r="H75" s="500"/>
      <c r="I75" s="500"/>
      <c r="J75" s="500"/>
      <c r="K75" s="500"/>
      <c r="L75" s="500"/>
      <c r="M75" s="500"/>
      <c r="N75" s="500"/>
      <c r="P75" s="89" t="s">
        <v>152</v>
      </c>
    </row>
    <row r="76" spans="1:27" s="89" customFormat="1" ht="21.75"/>
    <row r="77" spans="1:27" s="89" customFormat="1" ht="21.75">
      <c r="A77" s="501" t="s">
        <v>7</v>
      </c>
      <c r="B77" s="501"/>
      <c r="C77" s="501"/>
      <c r="D77" s="501"/>
      <c r="E77" s="501"/>
      <c r="F77" s="501"/>
      <c r="G77" s="501" t="s">
        <v>7</v>
      </c>
      <c r="H77" s="501"/>
      <c r="I77" s="501"/>
      <c r="J77" s="501"/>
      <c r="K77" s="501"/>
      <c r="L77" s="501"/>
      <c r="M77" s="501"/>
      <c r="N77" s="501"/>
    </row>
    <row r="78" spans="1:27" s="89" customFormat="1" ht="21.75">
      <c r="A78" s="501"/>
      <c r="B78" s="501"/>
      <c r="C78" s="501"/>
      <c r="D78" s="501"/>
      <c r="E78" s="501"/>
      <c r="F78" s="501"/>
      <c r="G78" s="501" t="s">
        <v>153</v>
      </c>
      <c r="H78" s="501"/>
      <c r="I78" s="501"/>
      <c r="J78" s="501"/>
      <c r="K78" s="501"/>
      <c r="L78" s="501"/>
      <c r="M78" s="501"/>
      <c r="N78" s="501"/>
    </row>
    <row r="79" spans="1:27" s="89" customFormat="1" ht="21.75">
      <c r="A79" s="501"/>
      <c r="B79" s="501"/>
      <c r="C79" s="501"/>
      <c r="D79" s="501"/>
      <c r="E79" s="501"/>
      <c r="F79" s="501"/>
      <c r="G79" s="501" t="s">
        <v>154</v>
      </c>
      <c r="H79" s="501"/>
      <c r="I79" s="501"/>
      <c r="J79" s="501"/>
      <c r="K79" s="501"/>
      <c r="L79" s="501"/>
      <c r="M79" s="501"/>
      <c r="N79" s="501"/>
    </row>
    <row r="80" spans="1:27" s="89" customFormat="1" ht="21.75">
      <c r="A80" s="501"/>
      <c r="B80" s="501"/>
      <c r="C80" s="501"/>
      <c r="D80" s="501"/>
      <c r="E80" s="500"/>
      <c r="F80" s="500"/>
      <c r="G80" s="500" t="s">
        <v>155</v>
      </c>
      <c r="H80" s="500"/>
      <c r="I80" s="500"/>
      <c r="J80" s="500"/>
      <c r="K80" s="500"/>
      <c r="L80" s="500"/>
      <c r="M80" s="500"/>
      <c r="N80" s="500"/>
    </row>
    <row r="81" spans="1:32" s="89" customFormat="1" ht="21.75">
      <c r="A81" s="501"/>
      <c r="B81" s="501"/>
      <c r="C81" s="501"/>
      <c r="D81" s="501"/>
      <c r="E81" s="501"/>
      <c r="F81" s="501"/>
      <c r="G81" s="501" t="s">
        <v>156</v>
      </c>
      <c r="H81" s="501"/>
      <c r="I81" s="501"/>
      <c r="J81" s="501"/>
      <c r="K81" s="501"/>
      <c r="L81" s="501"/>
      <c r="M81" s="501"/>
      <c r="N81" s="501"/>
    </row>
    <row r="82" spans="1:32" s="89" customFormat="1" ht="21.75">
      <c r="A82" s="501"/>
      <c r="B82" s="501"/>
      <c r="E82" s="501"/>
      <c r="F82" s="501"/>
    </row>
    <row r="83" spans="1:32" s="89" customFormat="1" ht="21.75">
      <c r="A83" s="500" t="s">
        <v>152</v>
      </c>
      <c r="B83" s="500"/>
      <c r="C83" s="500"/>
      <c r="D83" s="500"/>
      <c r="E83" s="500"/>
      <c r="F83" s="500"/>
      <c r="G83" s="500" t="s">
        <v>152</v>
      </c>
      <c r="H83" s="500"/>
      <c r="I83" s="500"/>
      <c r="J83" s="500"/>
      <c r="K83" s="500"/>
      <c r="L83" s="500"/>
      <c r="M83" s="500"/>
      <c r="N83" s="500"/>
    </row>
    <row r="84" spans="1:32">
      <c r="M84" s="505"/>
      <c r="N84" s="505"/>
      <c r="O84" s="505"/>
      <c r="P84" s="505"/>
      <c r="Q84" s="505"/>
      <c r="R84" s="505"/>
      <c r="S84" s="505"/>
    </row>
    <row r="85" spans="1:32">
      <c r="B85" s="121"/>
      <c r="C85" s="121"/>
      <c r="D85" s="121"/>
      <c r="E85" s="121"/>
      <c r="F85" s="121"/>
      <c r="G85" s="121"/>
      <c r="H85" s="121"/>
      <c r="L85" s="121"/>
      <c r="M85" s="121"/>
      <c r="N85" s="121"/>
      <c r="O85" s="121"/>
      <c r="P85" s="121"/>
      <c r="Q85" s="121"/>
      <c r="R85" s="121"/>
      <c r="S85" s="104"/>
      <c r="T85" s="84"/>
      <c r="U85" s="84"/>
      <c r="V85" s="84"/>
      <c r="AE85" s="121"/>
      <c r="AF85" s="104"/>
    </row>
    <row r="87" spans="1:32">
      <c r="B87" s="122"/>
      <c r="C87" s="122"/>
      <c r="L87" s="122"/>
      <c r="M87" s="122"/>
    </row>
    <row r="89" spans="1:32">
      <c r="B89" s="121"/>
      <c r="C89" s="121"/>
      <c r="D89" s="121"/>
      <c r="E89" s="121"/>
      <c r="F89" s="121"/>
      <c r="G89" s="121"/>
      <c r="H89" s="121"/>
      <c r="L89" s="121"/>
      <c r="M89" s="121"/>
      <c r="N89" s="121"/>
      <c r="O89" s="121"/>
      <c r="P89" s="121"/>
      <c r="Q89" s="121"/>
    </row>
    <row r="90" spans="1:32">
      <c r="S90" s="85" t="s">
        <v>46</v>
      </c>
    </row>
    <row r="91" spans="1:32">
      <c r="B91" s="123"/>
      <c r="C91" s="122"/>
      <c r="L91" s="122"/>
      <c r="M91" s="122"/>
    </row>
  </sheetData>
  <mergeCells count="122">
    <mergeCell ref="W6:W7"/>
    <mergeCell ref="B12:B13"/>
    <mergeCell ref="C12:C13"/>
    <mergeCell ref="D12:D13"/>
    <mergeCell ref="E31:I31"/>
    <mergeCell ref="N31:Q31"/>
    <mergeCell ref="N22:Q22"/>
    <mergeCell ref="E20:F20"/>
    <mergeCell ref="N23:Q23"/>
    <mergeCell ref="N24:Q24"/>
    <mergeCell ref="N25:Q25"/>
    <mergeCell ref="N26:Q26"/>
    <mergeCell ref="K28:Q28"/>
    <mergeCell ref="A33:D33"/>
    <mergeCell ref="E33:F33"/>
    <mergeCell ref="G33:N33"/>
    <mergeCell ref="P33:U33"/>
    <mergeCell ref="A35:D35"/>
    <mergeCell ref="E35:F35"/>
    <mergeCell ref="G35:N35"/>
    <mergeCell ref="P35:U35"/>
    <mergeCell ref="A49:D49"/>
    <mergeCell ref="E49:F49"/>
    <mergeCell ref="G49:N49"/>
    <mergeCell ref="A46:D46"/>
    <mergeCell ref="G46:N46"/>
    <mergeCell ref="A48:D48"/>
    <mergeCell ref="E48:F48"/>
    <mergeCell ref="G48:N48"/>
    <mergeCell ref="Q36:U36"/>
    <mergeCell ref="Q37:U37"/>
    <mergeCell ref="Q38:U38"/>
    <mergeCell ref="A45:D45"/>
    <mergeCell ref="E45:F45"/>
    <mergeCell ref="G45:N45"/>
    <mergeCell ref="P45:U45"/>
    <mergeCell ref="Q43:U43"/>
    <mergeCell ref="A28:A29"/>
    <mergeCell ref="B28:B29"/>
    <mergeCell ref="C28:C29"/>
    <mergeCell ref="D28:D29"/>
    <mergeCell ref="F28:I28"/>
    <mergeCell ref="G29:O29"/>
    <mergeCell ref="A1:R1"/>
    <mergeCell ref="N15:Q15"/>
    <mergeCell ref="B17:H17"/>
    <mergeCell ref="N17:Q17"/>
    <mergeCell ref="E19:F19"/>
    <mergeCell ref="A78:D78"/>
    <mergeCell ref="E78:F78"/>
    <mergeCell ref="G78:N78"/>
    <mergeCell ref="A79:D79"/>
    <mergeCell ref="E79:F79"/>
    <mergeCell ref="G79:N79"/>
    <mergeCell ref="A74:D74"/>
    <mergeCell ref="A75:D75"/>
    <mergeCell ref="E75:F75"/>
    <mergeCell ref="G75:N75"/>
    <mergeCell ref="A77:D77"/>
    <mergeCell ref="E77:F77"/>
    <mergeCell ref="G77:N77"/>
    <mergeCell ref="M84:S84"/>
    <mergeCell ref="A80:D80"/>
    <mergeCell ref="E80:F80"/>
    <mergeCell ref="G80:N80"/>
    <mergeCell ref="A81:D81"/>
    <mergeCell ref="E81:F81"/>
    <mergeCell ref="G81:N81"/>
    <mergeCell ref="A82:B82"/>
    <mergeCell ref="E82:F82"/>
    <mergeCell ref="A83:D83"/>
    <mergeCell ref="E83:F83"/>
    <mergeCell ref="G83:N83"/>
    <mergeCell ref="A71:D71"/>
    <mergeCell ref="E71:F71"/>
    <mergeCell ref="A73:D73"/>
    <mergeCell ref="E73:F73"/>
    <mergeCell ref="G73:N73"/>
    <mergeCell ref="A72:D72"/>
    <mergeCell ref="E72:F72"/>
    <mergeCell ref="G72:N72"/>
    <mergeCell ref="A67:D67"/>
    <mergeCell ref="A70:D70"/>
    <mergeCell ref="E70:F70"/>
    <mergeCell ref="G70:N70"/>
    <mergeCell ref="A69:D69"/>
    <mergeCell ref="E69:F69"/>
    <mergeCell ref="G44:N44"/>
    <mergeCell ref="Q44:U44"/>
    <mergeCell ref="A38:D38"/>
    <mergeCell ref="E38:F38"/>
    <mergeCell ref="G38:N38"/>
    <mergeCell ref="A36:D36"/>
    <mergeCell ref="E36:F36"/>
    <mergeCell ref="G36:N36"/>
    <mergeCell ref="A37:D37"/>
    <mergeCell ref="E37:F37"/>
    <mergeCell ref="G37:N37"/>
    <mergeCell ref="Q48:U48"/>
    <mergeCell ref="A39:D39"/>
    <mergeCell ref="E39:F39"/>
    <mergeCell ref="G39:N39"/>
    <mergeCell ref="P39:U39"/>
    <mergeCell ref="A41:D41"/>
    <mergeCell ref="E41:F41"/>
    <mergeCell ref="G41:N41"/>
    <mergeCell ref="P41:U41"/>
    <mergeCell ref="A42:D42"/>
    <mergeCell ref="E42:F42"/>
    <mergeCell ref="G42:N42"/>
    <mergeCell ref="Q42:U42"/>
    <mergeCell ref="A43:D43"/>
    <mergeCell ref="E43:F43"/>
    <mergeCell ref="G43:N43"/>
    <mergeCell ref="Q46:U46"/>
    <mergeCell ref="A47:D47"/>
    <mergeCell ref="E47:F47"/>
    <mergeCell ref="G47:N47"/>
    <mergeCell ref="Q47:U47"/>
    <mergeCell ref="E46:F46"/>
    <mergeCell ref="A44:D44"/>
    <mergeCell ref="E44:F44"/>
  </mergeCells>
  <pageMargins left="0.70866141732283472" right="0.70866141732283472" top="0.74803149606299213" bottom="0.74803149606299213" header="0.31496062992125984" footer="0.31496062992125984"/>
  <pageSetup orientation="landscape" horizontalDpi="4294967293" r:id="rId1"/>
  <headerFooter>
    <oddHeader>&amp;R&amp;"Cordia New,Regular"วิธีคำนวณเทียบอัตราส่วนเพื่อหาค่า FACTOR F  แผ่นที่&amp;P/&amp;N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21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-0.249977111117893"/>
  </sheetPr>
  <dimension ref="A1:L51"/>
  <sheetViews>
    <sheetView showGridLines="0" tabSelected="1" view="pageBreakPreview" zoomScaleNormal="100" zoomScaleSheetLayoutView="100" workbookViewId="0">
      <selection activeCell="D14" sqref="D14"/>
    </sheetView>
  </sheetViews>
  <sheetFormatPr defaultRowHeight="21"/>
  <cols>
    <col min="7" max="7" width="12.1640625" customWidth="1"/>
    <col min="8" max="8" width="21" customWidth="1"/>
    <col min="9" max="9" width="9.6640625" customWidth="1"/>
    <col min="10" max="10" width="16" customWidth="1"/>
    <col min="11" max="11" width="2.5" customWidth="1"/>
    <col min="12" max="12" width="2" customWidth="1"/>
  </cols>
  <sheetData>
    <row r="1" spans="1:12" ht="23.25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</row>
    <row r="2" spans="1:12" ht="24.75">
      <c r="A2" s="398" t="s">
        <v>86</v>
      </c>
      <c r="B2" s="398"/>
      <c r="C2" s="398"/>
      <c r="D2" s="398"/>
      <c r="E2" s="398"/>
      <c r="F2" s="398"/>
      <c r="G2" s="398"/>
      <c r="H2" s="398"/>
      <c r="I2" s="398"/>
      <c r="J2" s="398"/>
      <c r="K2" s="398"/>
    </row>
    <row r="3" spans="1:12" ht="19.5" customHeight="1">
      <c r="A3" s="398" t="s">
        <v>87</v>
      </c>
      <c r="B3" s="398"/>
      <c r="C3" s="398"/>
      <c r="D3" s="398"/>
      <c r="E3" s="398"/>
      <c r="F3" s="398"/>
      <c r="G3" s="398"/>
      <c r="H3" s="398"/>
      <c r="I3" s="398"/>
      <c r="J3" s="398"/>
      <c r="K3" s="398"/>
    </row>
    <row r="4" spans="1:12" ht="20.45" customHeight="1">
      <c r="A4" s="33" t="s">
        <v>40</v>
      </c>
      <c r="B4" s="7"/>
      <c r="D4" s="34" t="s">
        <v>72</v>
      </c>
      <c r="E4" s="7"/>
      <c r="F4" s="7"/>
      <c r="G4" s="7"/>
      <c r="H4" s="7"/>
      <c r="I4" s="7"/>
      <c r="J4" s="7"/>
      <c r="K4" s="7"/>
    </row>
    <row r="5" spans="1:12" ht="18.95" customHeight="1">
      <c r="A5" s="371" t="str">
        <f>'ปร.4 (พ)'!A6</f>
        <v>ชื่อโครงการ/งานก่อสร้าง โรงงานปรับปรุงสภาพเมล็ดพันธุ์ พร้อมลานตาก ศูนย์ขยายพันธุ์พืชที่ 10 จังหวัดอุดรธานี ตำบลเมืองเพีย อำเภอกุดจับ จังหวัดอุดรธานี</v>
      </c>
      <c r="B5" s="10"/>
      <c r="C5" s="10"/>
      <c r="D5" s="10"/>
      <c r="E5" s="10"/>
      <c r="F5" s="10"/>
      <c r="G5" s="10"/>
      <c r="H5" s="10"/>
      <c r="I5" s="10"/>
      <c r="J5" s="10"/>
      <c r="K5" s="10"/>
    </row>
    <row r="6" spans="1:12" ht="18.95" customHeight="1">
      <c r="A6" s="27" t="str">
        <f>'ปร.4 (พ)'!A7</f>
        <v>สถานที่ก่อสร้าง ศูนย์ขยายพันธุ์พืชที่ 10 จังหวัดอุดรธานี ตำบลเมืองเพีย อำเภอกุดจับ จังหวัดอุดรธานี</v>
      </c>
      <c r="B6" s="10"/>
      <c r="C6" s="10"/>
      <c r="D6" s="10"/>
      <c r="E6" s="10"/>
      <c r="F6" s="10"/>
      <c r="G6" s="10"/>
      <c r="H6" s="10"/>
      <c r="I6" s="356" t="str">
        <f>'ปร.4 (พ)'!D7</f>
        <v>แบบเลขที่ 26/68</v>
      </c>
      <c r="J6" s="10"/>
      <c r="K6" s="10"/>
    </row>
    <row r="7" spans="1:12" ht="18.95" customHeight="1">
      <c r="A7" s="389" t="s">
        <v>412</v>
      </c>
      <c r="B7" s="10"/>
      <c r="C7" s="10"/>
      <c r="E7" s="10"/>
      <c r="F7" s="10"/>
      <c r="G7" s="10"/>
      <c r="H7" s="10"/>
      <c r="I7" s="356"/>
      <c r="J7" s="10"/>
      <c r="K7" s="10"/>
    </row>
    <row r="8" spans="1:12" ht="18.95" customHeight="1">
      <c r="A8" s="27" t="str">
        <f>'ปร.4 (พ)'!A8</f>
        <v>หน่วยงานเจ้าของโครงการ/งานก่อสร้าง ศูนย์ขยายพันธุ์พืชที่ 10 จังหวัดอุดรธานี   กรมส่งเสริมการเกษตร  กระทรวงเกษตรและสหกรณ์</v>
      </c>
      <c r="B8" s="10"/>
      <c r="C8" s="10"/>
      <c r="D8" s="10"/>
      <c r="E8" s="10"/>
      <c r="F8" s="10"/>
      <c r="G8" s="10"/>
      <c r="H8" s="10"/>
      <c r="I8" s="10"/>
      <c r="J8" s="10"/>
      <c r="K8" s="10"/>
    </row>
    <row r="9" spans="1:12" ht="20.25" customHeight="1">
      <c r="A9" s="27" t="s">
        <v>414</v>
      </c>
      <c r="B9" s="10"/>
      <c r="C9" s="10"/>
      <c r="D9" s="10"/>
      <c r="E9" s="10"/>
      <c r="F9" s="356" t="s">
        <v>415</v>
      </c>
      <c r="G9" s="35"/>
      <c r="H9" s="27"/>
      <c r="I9" s="35"/>
      <c r="J9" s="10"/>
      <c r="K9" s="10"/>
    </row>
    <row r="10" spans="1:12" ht="9.6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2" ht="22.5">
      <c r="A11" s="1" t="s">
        <v>46</v>
      </c>
      <c r="B11" s="9" t="s">
        <v>402</v>
      </c>
      <c r="C11" s="1"/>
      <c r="D11" s="1"/>
      <c r="E11" s="1"/>
      <c r="F11" s="1"/>
      <c r="G11" s="1"/>
      <c r="H11" s="1"/>
      <c r="I11" s="1"/>
      <c r="J11" s="1"/>
      <c r="K11" s="1"/>
    </row>
    <row r="12" spans="1:12" ht="18.95" customHeight="1">
      <c r="A12" s="386"/>
      <c r="B12" s="386" t="s">
        <v>404</v>
      </c>
      <c r="C12" s="386"/>
      <c r="D12" s="386"/>
      <c r="E12" s="386"/>
      <c r="F12" s="386"/>
      <c r="G12" s="386"/>
      <c r="H12" s="386"/>
      <c r="I12" s="386"/>
      <c r="J12" s="386"/>
      <c r="K12" s="386"/>
      <c r="L12" s="387"/>
    </row>
    <row r="13" spans="1:12" ht="18.95" customHeight="1">
      <c r="A13" s="386"/>
      <c r="B13" s="386" t="s">
        <v>405</v>
      </c>
      <c r="C13" s="386"/>
      <c r="D13" s="386"/>
      <c r="E13" s="386"/>
      <c r="F13" s="386"/>
      <c r="G13" s="386"/>
      <c r="H13" s="386"/>
      <c r="I13" s="386"/>
      <c r="J13" s="386"/>
      <c r="K13" s="386"/>
      <c r="L13" s="387"/>
    </row>
    <row r="14" spans="1:12" ht="18.95" customHeight="1">
      <c r="A14" s="386" t="s">
        <v>406</v>
      </c>
      <c r="B14" s="386"/>
      <c r="C14" s="386"/>
      <c r="D14" s="386"/>
      <c r="E14" s="386"/>
      <c r="F14" s="386"/>
      <c r="G14" s="386"/>
      <c r="H14" s="386"/>
      <c r="I14" s="386"/>
      <c r="J14" s="386"/>
      <c r="K14" s="386"/>
      <c r="L14" s="387"/>
    </row>
    <row r="15" spans="1:12" ht="18.95" customHeight="1">
      <c r="A15" s="386"/>
      <c r="B15" s="386" t="s">
        <v>408</v>
      </c>
      <c r="C15" s="386"/>
      <c r="D15" s="386"/>
      <c r="E15" s="386"/>
      <c r="F15" s="386"/>
      <c r="G15" s="386"/>
      <c r="H15" s="386"/>
      <c r="I15" s="386"/>
      <c r="J15" s="386"/>
      <c r="K15" s="386"/>
      <c r="L15" s="387"/>
    </row>
    <row r="16" spans="1:12" ht="18.95" customHeight="1">
      <c r="A16" s="386"/>
      <c r="B16" s="386" t="s">
        <v>405</v>
      </c>
      <c r="C16" s="386"/>
      <c r="D16" s="386"/>
      <c r="E16" s="386"/>
      <c r="F16" s="386"/>
      <c r="G16" s="386"/>
      <c r="H16" s="386"/>
      <c r="I16" s="386"/>
      <c r="J16" s="386"/>
      <c r="K16" s="386"/>
      <c r="L16" s="387"/>
    </row>
    <row r="17" spans="1:12" ht="18.95" customHeight="1">
      <c r="A17" s="386" t="s">
        <v>407</v>
      </c>
      <c r="B17" s="386"/>
      <c r="C17" s="386"/>
      <c r="D17" s="386"/>
      <c r="E17" s="386"/>
      <c r="F17" s="386"/>
      <c r="G17" s="386"/>
      <c r="H17" s="386"/>
      <c r="I17" s="386"/>
      <c r="J17" s="386"/>
      <c r="K17" s="386"/>
      <c r="L17" s="387"/>
    </row>
    <row r="18" spans="1:12" ht="18.95" customHeight="1">
      <c r="A18" s="386"/>
      <c r="B18" s="386" t="s">
        <v>409</v>
      </c>
      <c r="C18" s="386"/>
      <c r="D18" s="386"/>
      <c r="E18" s="386"/>
      <c r="F18" s="386"/>
      <c r="G18" s="386"/>
      <c r="H18" s="386"/>
      <c r="I18" s="386"/>
      <c r="J18" s="386"/>
      <c r="K18" s="386"/>
      <c r="L18" s="387"/>
    </row>
    <row r="19" spans="1:12" ht="18.95" customHeight="1">
      <c r="A19" s="386"/>
      <c r="B19" s="386" t="s">
        <v>405</v>
      </c>
      <c r="C19" s="386"/>
      <c r="D19" s="386"/>
      <c r="E19" s="386"/>
      <c r="F19" s="386"/>
      <c r="G19" s="386"/>
      <c r="H19" s="386"/>
      <c r="I19" s="386"/>
      <c r="J19" s="386"/>
      <c r="K19" s="386"/>
      <c r="L19" s="387"/>
    </row>
    <row r="20" spans="1:12" ht="18.95" customHeight="1">
      <c r="A20" s="386" t="s">
        <v>410</v>
      </c>
      <c r="B20" s="386"/>
      <c r="C20" s="386"/>
      <c r="D20" s="386"/>
      <c r="E20" s="386"/>
      <c r="F20" s="386"/>
      <c r="G20" s="386"/>
      <c r="H20" s="386"/>
      <c r="I20" s="386"/>
      <c r="J20" s="386"/>
      <c r="K20" s="386"/>
      <c r="L20" s="387"/>
    </row>
    <row r="21" spans="1:12" ht="9.6" customHeight="1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387"/>
    </row>
    <row r="22" spans="1:12" ht="21" customHeight="1">
      <c r="A22" s="1"/>
      <c r="B22" s="390" t="s">
        <v>403</v>
      </c>
      <c r="C22" s="1"/>
      <c r="D22" s="1"/>
      <c r="E22" s="1"/>
      <c r="F22" s="1"/>
      <c r="G22" s="1"/>
      <c r="H22" s="1"/>
      <c r="I22" s="1"/>
      <c r="J22" s="1"/>
      <c r="K22" s="1"/>
    </row>
    <row r="23" spans="1:12" ht="10.9" customHeight="1">
      <c r="A23" s="1"/>
      <c r="B23" s="11"/>
      <c r="C23" s="1"/>
      <c r="D23" s="1"/>
      <c r="E23" s="1"/>
      <c r="F23" s="1"/>
      <c r="G23" s="1"/>
      <c r="H23" s="1"/>
      <c r="I23" s="1"/>
      <c r="J23" s="269" t="s">
        <v>53</v>
      </c>
      <c r="K23" s="1"/>
    </row>
    <row r="24" spans="1:12" ht="21.75">
      <c r="A24" s="63" t="s">
        <v>73</v>
      </c>
      <c r="B24" s="399" t="s">
        <v>74</v>
      </c>
      <c r="C24" s="399"/>
      <c r="D24" s="399"/>
      <c r="E24" s="399"/>
      <c r="F24" s="399"/>
      <c r="G24" s="399"/>
      <c r="H24" s="63" t="s">
        <v>17</v>
      </c>
      <c r="I24" s="400" t="s">
        <v>20</v>
      </c>
      <c r="J24" s="401"/>
      <c r="K24" s="402"/>
    </row>
    <row r="25" spans="1:12" ht="21.75">
      <c r="A25" s="385">
        <v>1</v>
      </c>
      <c r="B25" s="372" t="s">
        <v>401</v>
      </c>
      <c r="C25" s="373"/>
      <c r="D25" s="373"/>
      <c r="E25" s="373"/>
      <c r="F25" s="373"/>
      <c r="G25" s="373"/>
      <c r="H25" s="374">
        <f>'ปร.4 (พ)'!E18</f>
        <v>0</v>
      </c>
      <c r="I25" s="375"/>
      <c r="J25" s="373"/>
      <c r="K25" s="376"/>
    </row>
    <row r="26" spans="1:12" ht="22.5" thickBot="1">
      <c r="A26" s="39"/>
      <c r="B26" s="377"/>
      <c r="C26" s="377"/>
      <c r="D26" s="377"/>
      <c r="E26" s="377"/>
      <c r="F26" s="377"/>
      <c r="G26" s="377"/>
      <c r="H26" s="39"/>
      <c r="I26" s="377"/>
      <c r="J26" s="377"/>
      <c r="K26" s="378"/>
    </row>
    <row r="27" spans="1:12" ht="24" thickTop="1" thickBot="1">
      <c r="A27" s="1"/>
      <c r="B27" s="397" t="s">
        <v>75</v>
      </c>
      <c r="C27" s="397"/>
      <c r="D27" s="397"/>
      <c r="E27" s="397"/>
      <c r="F27" s="397"/>
      <c r="G27" s="9"/>
      <c r="H27" s="379">
        <f>SUM(H25:H26)</f>
        <v>0</v>
      </c>
      <c r="I27" s="380"/>
      <c r="J27" s="380"/>
      <c r="K27" s="381"/>
    </row>
    <row r="28" spans="1:12" ht="24" thickTop="1" thickBot="1">
      <c r="A28" s="1"/>
      <c r="B28" s="397" t="s">
        <v>76</v>
      </c>
      <c r="C28" s="397"/>
      <c r="D28" s="397"/>
      <c r="E28" s="397"/>
      <c r="F28" s="397"/>
      <c r="G28" s="382"/>
      <c r="H28" s="383">
        <f>'ปร.5(ข)'!D14</f>
        <v>7.0000000000000007E-2</v>
      </c>
      <c r="I28" s="40" t="s">
        <v>78</v>
      </c>
      <c r="J28" s="41"/>
      <c r="K28" s="42"/>
    </row>
    <row r="29" spans="1:12" ht="24" thickTop="1" thickBot="1">
      <c r="A29" s="1"/>
      <c r="B29" s="397" t="s">
        <v>77</v>
      </c>
      <c r="C29" s="397"/>
      <c r="D29" s="397"/>
      <c r="E29" s="397"/>
      <c r="F29" s="397"/>
      <c r="G29" s="382"/>
      <c r="H29" s="384">
        <f>(H27*H28)+H27</f>
        <v>0</v>
      </c>
      <c r="I29" s="40" t="s">
        <v>78</v>
      </c>
      <c r="J29" s="380"/>
      <c r="K29" s="381"/>
    </row>
    <row r="30" spans="1:12" s="1" customFormat="1" ht="22.5" customHeight="1" thickTop="1">
      <c r="A30" s="394"/>
      <c r="B30" s="394"/>
      <c r="C30" s="394"/>
      <c r="D30" s="394"/>
      <c r="E30" s="394"/>
      <c r="F30" s="394"/>
      <c r="G30" s="394"/>
      <c r="H30" s="394"/>
      <c r="I30" s="394"/>
      <c r="J30" s="394"/>
      <c r="K30" s="394"/>
    </row>
    <row r="31" spans="1:12" s="1" customFormat="1" ht="38.450000000000003" customHeight="1">
      <c r="A31" s="394"/>
      <c r="B31" s="394"/>
      <c r="C31" s="394"/>
      <c r="D31" s="394"/>
      <c r="E31" s="394"/>
      <c r="F31" s="394"/>
      <c r="G31" s="394"/>
      <c r="H31" s="394"/>
      <c r="I31" s="394"/>
      <c r="J31" s="394"/>
      <c r="K31" s="394"/>
    </row>
    <row r="32" spans="1:12" s="1" customFormat="1" ht="18" customHeight="1">
      <c r="A32" s="394" t="s">
        <v>413</v>
      </c>
      <c r="B32" s="394"/>
      <c r="C32" s="394"/>
      <c r="D32" s="394"/>
      <c r="E32" s="394"/>
      <c r="F32" s="394"/>
      <c r="G32" s="394"/>
      <c r="H32" s="394"/>
      <c r="I32" s="394"/>
      <c r="J32" s="394"/>
      <c r="K32" s="394"/>
    </row>
    <row r="33" spans="1:11" s="1" customFormat="1" ht="21.75">
      <c r="A33" s="394"/>
      <c r="B33" s="394"/>
      <c r="C33" s="394"/>
      <c r="D33" s="394"/>
      <c r="E33" s="394"/>
      <c r="F33" s="394"/>
      <c r="G33" s="394"/>
      <c r="H33" s="394"/>
      <c r="I33" s="394"/>
      <c r="J33" s="394"/>
      <c r="K33" s="394"/>
    </row>
    <row r="34" spans="1:11" s="1" customFormat="1" ht="21.75">
      <c r="A34" s="65"/>
      <c r="B34" s="65"/>
      <c r="C34" s="65"/>
      <c r="D34" s="65"/>
      <c r="E34" s="65"/>
      <c r="F34" s="65"/>
      <c r="G34" s="65"/>
      <c r="H34" s="65"/>
      <c r="I34" s="65"/>
      <c r="J34" s="65"/>
      <c r="K34" s="65"/>
    </row>
    <row r="35" spans="1:11" s="1" customFormat="1" ht="21.75">
      <c r="A35" s="394"/>
      <c r="B35" s="394"/>
      <c r="C35" s="394"/>
      <c r="D35" s="394"/>
      <c r="E35" s="394"/>
      <c r="F35" s="394"/>
      <c r="G35" s="394"/>
      <c r="H35" s="394"/>
      <c r="I35" s="394"/>
      <c r="J35" s="394"/>
      <c r="K35" s="394"/>
    </row>
    <row r="36" spans="1:11" s="1" customFormat="1" ht="21.75">
      <c r="A36" s="394"/>
      <c r="B36" s="394"/>
      <c r="C36" s="394"/>
      <c r="D36" s="394"/>
      <c r="E36" s="394"/>
      <c r="F36" s="394"/>
      <c r="G36" s="394"/>
      <c r="H36" s="394"/>
      <c r="I36" s="394"/>
      <c r="J36" s="394"/>
      <c r="K36" s="394"/>
    </row>
    <row r="37" spans="1:11" s="1" customFormat="1" ht="21.75">
      <c r="A37" s="395"/>
      <c r="B37" s="395"/>
      <c r="C37" s="395"/>
      <c r="D37" s="395"/>
      <c r="E37" s="395"/>
      <c r="F37" s="395"/>
      <c r="G37" s="394"/>
      <c r="H37" s="394"/>
      <c r="I37" s="394"/>
      <c r="J37" s="394"/>
      <c r="K37" s="394"/>
    </row>
    <row r="38" spans="1:11" s="1" customFormat="1" ht="21.75">
      <c r="A38" s="65"/>
      <c r="B38" s="65"/>
      <c r="C38" s="65"/>
      <c r="D38" s="65"/>
      <c r="E38" s="65"/>
      <c r="F38" s="65"/>
      <c r="G38" s="65"/>
      <c r="H38" s="65"/>
      <c r="I38" s="65"/>
      <c r="J38" s="65"/>
      <c r="K38" s="65"/>
    </row>
    <row r="39" spans="1:11" s="1" customFormat="1" ht="21.75">
      <c r="A39" s="394"/>
      <c r="B39" s="394"/>
      <c r="C39" s="394"/>
      <c r="D39" s="394"/>
      <c r="E39" s="394"/>
      <c r="F39" s="394"/>
      <c r="G39" s="394"/>
      <c r="H39" s="394"/>
      <c r="I39" s="394"/>
      <c r="J39" s="394"/>
      <c r="K39" s="394"/>
    </row>
    <row r="40" spans="1:11" s="1" customFormat="1" ht="21.75">
      <c r="A40" s="394"/>
      <c r="B40" s="394"/>
      <c r="C40" s="394"/>
      <c r="D40" s="394"/>
      <c r="E40" s="394"/>
      <c r="F40" s="394"/>
      <c r="G40" s="394"/>
      <c r="H40" s="394"/>
      <c r="I40" s="394"/>
      <c r="J40" s="394"/>
      <c r="K40" s="394"/>
    </row>
    <row r="41" spans="1:11" s="1" customFormat="1" ht="21.75">
      <c r="A41" s="396"/>
      <c r="B41" s="396"/>
      <c r="C41" s="396"/>
      <c r="D41" s="396"/>
      <c r="E41" s="396"/>
      <c r="F41" s="396"/>
      <c r="G41" s="396"/>
      <c r="H41" s="396"/>
      <c r="I41" s="396"/>
      <c r="J41" s="396"/>
      <c r="K41" s="396"/>
    </row>
    <row r="42" spans="1:11">
      <c r="A42" s="393"/>
      <c r="B42" s="393"/>
      <c r="C42" s="393"/>
      <c r="D42" s="393"/>
      <c r="E42" s="393"/>
      <c r="F42" s="393"/>
      <c r="G42" s="393"/>
      <c r="H42" s="393"/>
      <c r="I42" s="393"/>
      <c r="J42" s="393"/>
      <c r="K42" s="393"/>
    </row>
    <row r="43" spans="1:11">
      <c r="A43" s="393"/>
      <c r="B43" s="393"/>
      <c r="C43" s="393"/>
      <c r="D43" s="393"/>
      <c r="E43" s="393"/>
      <c r="F43" s="393"/>
      <c r="G43" s="393"/>
      <c r="H43" s="393"/>
      <c r="I43" s="393"/>
      <c r="J43" s="393"/>
      <c r="K43" s="393"/>
    </row>
    <row r="44" spans="1:11">
      <c r="A44" s="393"/>
      <c r="B44" s="393"/>
      <c r="C44" s="393"/>
      <c r="D44" s="393"/>
      <c r="E44" s="393"/>
      <c r="F44" s="393"/>
      <c r="G44" s="393"/>
      <c r="H44" s="393"/>
      <c r="I44" s="393"/>
      <c r="J44" s="393"/>
      <c r="K44" s="393"/>
    </row>
    <row r="45" spans="1:11">
      <c r="A45" s="393"/>
      <c r="B45" s="393"/>
      <c r="C45" s="393"/>
      <c r="D45" s="393"/>
      <c r="E45" s="393"/>
      <c r="F45" s="393"/>
      <c r="G45" s="393"/>
      <c r="H45" s="393"/>
      <c r="I45" s="393"/>
      <c r="J45" s="393"/>
      <c r="K45" s="393"/>
    </row>
    <row r="46" spans="1:11">
      <c r="A46" s="393"/>
      <c r="B46" s="393"/>
      <c r="C46" s="393"/>
      <c r="D46" s="393"/>
      <c r="E46" s="393"/>
      <c r="F46" s="393"/>
      <c r="G46" s="393"/>
      <c r="H46" s="393"/>
      <c r="I46" s="393"/>
      <c r="J46" s="393"/>
      <c r="K46" s="393"/>
    </row>
    <row r="47" spans="1:11">
      <c r="A47" s="393"/>
      <c r="B47" s="393"/>
      <c r="C47" s="393"/>
      <c r="D47" s="393"/>
      <c r="E47" s="393"/>
      <c r="F47" s="393"/>
      <c r="G47" s="393"/>
      <c r="H47" s="393"/>
      <c r="I47" s="393"/>
      <c r="J47" s="393"/>
      <c r="K47" s="393"/>
    </row>
    <row r="48" spans="1:11">
      <c r="A48" s="393"/>
      <c r="B48" s="393"/>
      <c r="C48" s="393"/>
      <c r="D48" s="393"/>
      <c r="E48" s="393"/>
      <c r="F48" s="393"/>
      <c r="G48" s="393"/>
      <c r="H48" s="393"/>
      <c r="I48" s="393"/>
      <c r="J48" s="393"/>
      <c r="K48" s="393"/>
    </row>
    <row r="49" spans="1:11">
      <c r="A49" s="393"/>
      <c r="B49" s="393"/>
      <c r="C49" s="393"/>
      <c r="D49" s="393"/>
      <c r="E49" s="393"/>
      <c r="F49" s="393"/>
      <c r="G49" s="393"/>
      <c r="H49" s="393"/>
      <c r="I49" s="393"/>
      <c r="J49" s="393"/>
      <c r="K49" s="393"/>
    </row>
    <row r="50" spans="1:11">
      <c r="A50" s="393"/>
      <c r="B50" s="393"/>
      <c r="C50" s="393"/>
      <c r="D50" s="393"/>
      <c r="E50" s="393"/>
      <c r="F50" s="393"/>
      <c r="G50" s="393"/>
      <c r="H50" s="393"/>
      <c r="I50" s="393"/>
      <c r="J50" s="393"/>
      <c r="K50" s="393"/>
    </row>
    <row r="51" spans="1:11">
      <c r="A51" s="393"/>
      <c r="B51" s="393"/>
      <c r="C51" s="393"/>
      <c r="D51" s="393"/>
      <c r="E51" s="393"/>
      <c r="F51" s="393"/>
      <c r="G51" s="393"/>
      <c r="H51" s="393"/>
      <c r="I51" s="393"/>
      <c r="J51" s="393"/>
      <c r="K51" s="393"/>
    </row>
  </sheetData>
  <mergeCells count="43">
    <mergeCell ref="B27:F27"/>
    <mergeCell ref="B28:F28"/>
    <mergeCell ref="B29:F29"/>
    <mergeCell ref="A2:K2"/>
    <mergeCell ref="A3:K3"/>
    <mergeCell ref="B24:G24"/>
    <mergeCell ref="I24:K24"/>
    <mergeCell ref="A40:F40"/>
    <mergeCell ref="G40:K40"/>
    <mergeCell ref="A41:F41"/>
    <mergeCell ref="G41:K41"/>
    <mergeCell ref="A42:F42"/>
    <mergeCell ref="G42:K42"/>
    <mergeCell ref="A36:F36"/>
    <mergeCell ref="G36:K36"/>
    <mergeCell ref="A37:F37"/>
    <mergeCell ref="G37:K37"/>
    <mergeCell ref="A39:F39"/>
    <mergeCell ref="G39:K39"/>
    <mergeCell ref="A30:K30"/>
    <mergeCell ref="A32:K32"/>
    <mergeCell ref="A33:K33"/>
    <mergeCell ref="A31:K31"/>
    <mergeCell ref="A35:F35"/>
    <mergeCell ref="G35:K35"/>
    <mergeCell ref="A43:F43"/>
    <mergeCell ref="G43:K43"/>
    <mergeCell ref="A44:F44"/>
    <mergeCell ref="G44:K44"/>
    <mergeCell ref="A45:F45"/>
    <mergeCell ref="G45:K45"/>
    <mergeCell ref="A46:F46"/>
    <mergeCell ref="G46:K46"/>
    <mergeCell ref="A47:F47"/>
    <mergeCell ref="G47:K47"/>
    <mergeCell ref="A48:F48"/>
    <mergeCell ref="G48:K48"/>
    <mergeCell ref="A49:F49"/>
    <mergeCell ref="G49:K49"/>
    <mergeCell ref="A50:F50"/>
    <mergeCell ref="G50:K50"/>
    <mergeCell ref="A51:F51"/>
    <mergeCell ref="G51:K51"/>
  </mergeCells>
  <printOptions horizontalCentered="1"/>
  <pageMargins left="0.31" right="0.21" top="0.35433070866141736" bottom="0.35433070866141736" header="0.19685039370078741" footer="0.19685039370078741"/>
  <pageSetup paperSize="9" scale="95" orientation="portrait" horizontalDpi="4294967293" verticalDpi="1200" r:id="rId1"/>
  <headerFooter>
    <oddHeader>&amp;R&amp;"Cordia New,Regular" แผ่นที่&amp;P/&amp;N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G45"/>
  <sheetViews>
    <sheetView showGridLines="0" view="pageBreakPreview" zoomScale="120" zoomScaleNormal="100" zoomScaleSheetLayoutView="120" workbookViewId="0">
      <selection sqref="A1:G1"/>
    </sheetView>
  </sheetViews>
  <sheetFormatPr defaultColWidth="0" defaultRowHeight="0" customHeight="1" zeroHeight="1"/>
  <cols>
    <col min="1" max="1" width="8.33203125" style="1" customWidth="1"/>
    <col min="2" max="2" width="31.6640625" style="1" customWidth="1"/>
    <col min="3" max="3" width="12.1640625" style="1" customWidth="1"/>
    <col min="4" max="4" width="10.5" style="1" customWidth="1"/>
    <col min="5" max="5" width="12.33203125" style="1" customWidth="1"/>
    <col min="6" max="6" width="19.1640625" style="1" customWidth="1"/>
    <col min="7" max="7" width="22" style="1" customWidth="1"/>
    <col min="8" max="8" width="1" style="1" customWidth="1"/>
    <col min="9" max="16384" width="0" style="1" hidden="1"/>
  </cols>
  <sheetData>
    <row r="1" spans="1:7" ht="23.25">
      <c r="A1" s="403" t="s">
        <v>88</v>
      </c>
      <c r="B1" s="403"/>
      <c r="C1" s="403"/>
      <c r="D1" s="403"/>
      <c r="E1" s="403"/>
      <c r="F1" s="403"/>
      <c r="G1" s="403"/>
    </row>
    <row r="2" spans="1:7" ht="23.25">
      <c r="A2" s="43"/>
      <c r="B2" s="43"/>
      <c r="C2" s="43"/>
      <c r="D2" s="43"/>
      <c r="E2" s="43"/>
      <c r="F2" s="43"/>
      <c r="G2" s="43"/>
    </row>
    <row r="3" spans="1:7" ht="20.25" customHeight="1">
      <c r="A3" s="8"/>
      <c r="B3" s="8"/>
      <c r="C3" s="8"/>
      <c r="D3" s="8"/>
      <c r="E3" s="8"/>
      <c r="F3" s="22" t="s">
        <v>94</v>
      </c>
      <c r="G3" s="8"/>
    </row>
    <row r="4" spans="1:7" ht="27.75" customHeight="1">
      <c r="A4" s="406" t="s">
        <v>82</v>
      </c>
      <c r="B4" s="406"/>
      <c r="C4" s="406"/>
      <c r="D4" s="406"/>
      <c r="E4" s="406"/>
      <c r="F4" s="406"/>
      <c r="G4" s="406"/>
    </row>
    <row r="5" spans="1:7" ht="18" customHeight="1">
      <c r="A5" s="44"/>
      <c r="B5" s="44"/>
      <c r="C5" s="44"/>
      <c r="D5" s="44"/>
      <c r="E5" s="44"/>
      <c r="F5" s="44"/>
      <c r="G5" s="44"/>
    </row>
    <row r="6" spans="1:7" ht="21.75">
      <c r="A6" s="5" t="s">
        <v>69</v>
      </c>
      <c r="B6" s="6"/>
      <c r="C6" s="7"/>
      <c r="D6" s="7"/>
      <c r="E6" s="7"/>
      <c r="F6" s="7"/>
      <c r="G6" s="7"/>
    </row>
    <row r="7" spans="1:7" ht="21.75">
      <c r="A7" s="7" t="s">
        <v>51</v>
      </c>
      <c r="B7" s="7"/>
      <c r="C7" s="7"/>
      <c r="D7" s="7"/>
      <c r="E7" s="7"/>
      <c r="F7" s="7"/>
      <c r="G7" s="7"/>
    </row>
    <row r="8" spans="1:7" ht="21.75">
      <c r="A8" s="7" t="s">
        <v>47</v>
      </c>
      <c r="B8" s="6"/>
      <c r="C8" s="7"/>
      <c r="D8" s="7"/>
      <c r="E8" s="7"/>
      <c r="F8" s="7"/>
      <c r="G8" s="7"/>
    </row>
    <row r="9" spans="1:7" ht="21.75">
      <c r="A9" s="7" t="s">
        <v>54</v>
      </c>
      <c r="B9" s="6"/>
      <c r="C9" s="7"/>
      <c r="D9" s="7"/>
      <c r="E9" s="7"/>
      <c r="F9" s="7"/>
      <c r="G9" s="7"/>
    </row>
    <row r="10" spans="1:7" ht="21.75">
      <c r="A10" s="7" t="s">
        <v>61</v>
      </c>
      <c r="B10" s="6"/>
      <c r="C10" s="7"/>
      <c r="D10" s="7" t="s">
        <v>68</v>
      </c>
      <c r="E10" s="7"/>
      <c r="F10" s="7"/>
      <c r="G10" s="7"/>
    </row>
    <row r="11" spans="1:7" ht="12" customHeight="1" thickBot="1">
      <c r="B11" s="26"/>
    </row>
    <row r="12" spans="1:7" ht="22.5" thickTop="1">
      <c r="A12" s="404" t="s">
        <v>39</v>
      </c>
      <c r="B12" s="404" t="s">
        <v>40</v>
      </c>
      <c r="C12" s="404" t="s">
        <v>17</v>
      </c>
      <c r="D12" s="404" t="s">
        <v>18</v>
      </c>
      <c r="E12" s="52" t="s">
        <v>63</v>
      </c>
      <c r="F12" s="53" t="s">
        <v>19</v>
      </c>
      <c r="G12" s="404" t="s">
        <v>20</v>
      </c>
    </row>
    <row r="13" spans="1:7" ht="22.5" thickBot="1">
      <c r="A13" s="405"/>
      <c r="B13" s="405"/>
      <c r="C13" s="405"/>
      <c r="D13" s="405"/>
      <c r="E13" s="54" t="s">
        <v>62</v>
      </c>
      <c r="F13" s="55" t="s">
        <v>83</v>
      </c>
      <c r="G13" s="405"/>
    </row>
    <row r="14" spans="1:7" ht="22.5" thickTop="1">
      <c r="A14" s="2"/>
      <c r="B14" s="2"/>
      <c r="C14" s="2"/>
      <c r="D14" s="2"/>
      <c r="E14" s="2"/>
      <c r="F14" s="2"/>
      <c r="G14" s="2"/>
    </row>
    <row r="15" spans="1:7" ht="21.75">
      <c r="A15" s="2"/>
      <c r="B15" s="2"/>
      <c r="C15" s="2"/>
      <c r="D15" s="2"/>
      <c r="E15" s="2"/>
      <c r="F15" s="2"/>
      <c r="G15" s="2"/>
    </row>
    <row r="16" spans="1:7" ht="21.75">
      <c r="A16" s="2"/>
      <c r="B16" s="2"/>
      <c r="C16" s="2"/>
      <c r="D16" s="2"/>
      <c r="E16" s="2"/>
      <c r="F16" s="2"/>
      <c r="G16" s="2"/>
    </row>
    <row r="17" spans="1:7" ht="21.75">
      <c r="A17" s="2"/>
      <c r="B17" s="2"/>
      <c r="C17" s="2"/>
      <c r="D17" s="2"/>
      <c r="E17" s="2"/>
      <c r="F17" s="2"/>
      <c r="G17" s="2"/>
    </row>
    <row r="18" spans="1:7" ht="21.75">
      <c r="A18" s="2"/>
      <c r="B18" s="2"/>
      <c r="C18" s="2"/>
      <c r="D18" s="2"/>
      <c r="E18" s="2"/>
      <c r="F18" s="2"/>
      <c r="G18" s="2"/>
    </row>
    <row r="19" spans="1:7" ht="21.75">
      <c r="A19" s="2"/>
      <c r="B19" s="2"/>
      <c r="C19" s="2"/>
      <c r="D19" s="2"/>
      <c r="E19" s="2"/>
      <c r="F19" s="2"/>
      <c r="G19" s="2"/>
    </row>
    <row r="20" spans="1:7" ht="21.75">
      <c r="A20" s="2"/>
      <c r="B20" s="2"/>
      <c r="C20" s="2"/>
      <c r="D20" s="2"/>
      <c r="E20" s="2"/>
      <c r="F20" s="2"/>
      <c r="G20" s="2"/>
    </row>
    <row r="21" spans="1:7" ht="21.75">
      <c r="A21" s="2"/>
      <c r="B21" s="2"/>
      <c r="C21" s="2"/>
      <c r="D21" s="2"/>
      <c r="E21" s="2"/>
      <c r="F21" s="2"/>
      <c r="G21" s="2"/>
    </row>
    <row r="22" spans="1:7" ht="21.75">
      <c r="A22" s="2"/>
      <c r="B22" s="2"/>
      <c r="C22" s="2"/>
      <c r="D22" s="2"/>
      <c r="E22" s="2"/>
      <c r="F22" s="2"/>
      <c r="G22" s="2"/>
    </row>
    <row r="23" spans="1:7" ht="21.75">
      <c r="A23" s="2"/>
      <c r="B23" s="2"/>
      <c r="C23" s="2"/>
      <c r="D23" s="2"/>
      <c r="E23" s="2"/>
      <c r="F23" s="2"/>
      <c r="G23" s="2"/>
    </row>
    <row r="24" spans="1:7" ht="21.75">
      <c r="A24" s="2"/>
      <c r="B24" s="2"/>
      <c r="C24" s="2"/>
      <c r="D24" s="2"/>
      <c r="E24" s="2"/>
      <c r="F24" s="2"/>
      <c r="G24" s="2"/>
    </row>
    <row r="25" spans="1:7" ht="21.75">
      <c r="A25" s="2"/>
      <c r="B25" s="2"/>
      <c r="C25" s="2"/>
      <c r="D25" s="2"/>
      <c r="E25" s="2"/>
      <c r="F25" s="2"/>
      <c r="G25" s="2"/>
    </row>
    <row r="26" spans="1:7" ht="21.75">
      <c r="A26" s="2"/>
      <c r="B26" s="2"/>
      <c r="C26" s="2"/>
      <c r="D26" s="2"/>
      <c r="E26" s="2"/>
      <c r="F26" s="2"/>
      <c r="G26" s="2"/>
    </row>
    <row r="27" spans="1:7" ht="21.75">
      <c r="A27" s="2"/>
      <c r="B27" s="2"/>
      <c r="C27" s="2"/>
      <c r="D27" s="2"/>
      <c r="E27" s="2"/>
      <c r="F27" s="2"/>
      <c r="G27" s="2"/>
    </row>
    <row r="28" spans="1:7" ht="21.75">
      <c r="A28" s="2"/>
      <c r="B28" s="2"/>
      <c r="C28" s="2"/>
      <c r="D28" s="2"/>
      <c r="E28" s="2"/>
      <c r="F28" s="2"/>
      <c r="G28" s="2"/>
    </row>
    <row r="29" spans="1:7" ht="21.75">
      <c r="A29" s="2"/>
      <c r="B29" s="2"/>
      <c r="C29" s="2"/>
      <c r="D29" s="2"/>
      <c r="E29" s="2"/>
      <c r="F29" s="2"/>
      <c r="G29" s="2"/>
    </row>
    <row r="30" spans="1:7" ht="21.75">
      <c r="A30" s="2"/>
      <c r="B30" s="2"/>
      <c r="C30" s="2"/>
      <c r="D30" s="2"/>
      <c r="E30" s="2"/>
      <c r="F30" s="2"/>
      <c r="G30" s="2"/>
    </row>
    <row r="31" spans="1:7" ht="21.75">
      <c r="A31" s="2"/>
      <c r="B31" s="2"/>
      <c r="C31" s="2"/>
      <c r="D31" s="2"/>
      <c r="E31" s="2"/>
      <c r="F31" s="2"/>
      <c r="G31" s="2"/>
    </row>
    <row r="32" spans="1:7" ht="21.75">
      <c r="A32" s="2"/>
      <c r="B32" s="2"/>
      <c r="C32" s="2"/>
      <c r="D32" s="2"/>
      <c r="E32" s="2"/>
      <c r="F32" s="2"/>
      <c r="G32" s="2"/>
    </row>
    <row r="33" spans="1:7" ht="21.75">
      <c r="A33" s="2"/>
      <c r="B33" s="2"/>
      <c r="C33" s="2"/>
      <c r="D33" s="2"/>
      <c r="E33" s="2"/>
      <c r="F33" s="2"/>
      <c r="G33" s="2"/>
    </row>
    <row r="34" spans="1:7" ht="21.75">
      <c r="A34" s="2"/>
      <c r="B34" s="2"/>
      <c r="C34" s="2"/>
      <c r="D34" s="2"/>
      <c r="E34" s="2"/>
      <c r="F34" s="2"/>
      <c r="G34" s="2"/>
    </row>
    <row r="35" spans="1:7" ht="21.75">
      <c r="A35" s="2"/>
      <c r="B35" s="2"/>
      <c r="C35" s="2"/>
      <c r="D35" s="2"/>
      <c r="E35" s="2"/>
      <c r="F35" s="2"/>
      <c r="G35" s="2"/>
    </row>
    <row r="36" spans="1:7" ht="21.75">
      <c r="A36" s="2"/>
      <c r="B36" s="2"/>
      <c r="C36" s="2"/>
      <c r="D36" s="2"/>
      <c r="E36" s="2"/>
      <c r="F36" s="2"/>
      <c r="G36" s="2"/>
    </row>
    <row r="37" spans="1:7" ht="21.75">
      <c r="A37" s="3"/>
      <c r="B37" s="3"/>
      <c r="C37" s="3"/>
      <c r="D37" s="3"/>
      <c r="E37" s="3"/>
      <c r="F37" s="3"/>
      <c r="G37" s="3"/>
    </row>
    <row r="38" spans="1:7" ht="21.75">
      <c r="A38" s="2"/>
      <c r="B38" s="2"/>
      <c r="C38" s="2"/>
      <c r="D38" s="2"/>
      <c r="E38" s="2"/>
      <c r="F38" s="2"/>
      <c r="G38" s="2"/>
    </row>
    <row r="39" spans="1:7" ht="21.75">
      <c r="A39" s="4"/>
      <c r="B39" s="4"/>
      <c r="C39" s="4"/>
      <c r="D39" s="4"/>
      <c r="E39" s="4"/>
      <c r="F39" s="4"/>
      <c r="G39" s="4"/>
    </row>
    <row r="40" spans="1:7" ht="21.75"/>
    <row r="41" spans="1:7" ht="21.75"/>
    <row r="42" spans="1:7" ht="21.75"/>
    <row r="43" spans="1:7" ht="21.75"/>
    <row r="44" spans="1:7" ht="21.75"/>
    <row r="45" spans="1:7" ht="21.75" customHeight="1"/>
  </sheetData>
  <mergeCells count="7">
    <mergeCell ref="A1:G1"/>
    <mergeCell ref="G12:G13"/>
    <mergeCell ref="A12:A13"/>
    <mergeCell ref="B12:B13"/>
    <mergeCell ref="C12:C13"/>
    <mergeCell ref="D12:D13"/>
    <mergeCell ref="A4:G4"/>
  </mergeCells>
  <phoneticPr fontId="0" type="noConversion"/>
  <printOptions horizontalCentered="1"/>
  <pageMargins left="0.43307086614173229" right="0.39370078740157483" top="0.47244094488188981" bottom="0.27559055118110237" header="0.31496062992125984" footer="0.35433070866141736"/>
  <pageSetup paperSize="9" scale="9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S43"/>
  <sheetViews>
    <sheetView showGridLines="0" view="pageBreakPreview" zoomScaleNormal="100" workbookViewId="0"/>
  </sheetViews>
  <sheetFormatPr defaultColWidth="0" defaultRowHeight="21.75" customHeight="1" zeroHeight="1"/>
  <cols>
    <col min="1" max="1" width="8.1640625" style="1" customWidth="1"/>
    <col min="2" max="2" width="12.83203125" style="1" customWidth="1"/>
    <col min="3" max="3" width="24.6640625" style="1" customWidth="1"/>
    <col min="4" max="4" width="9.6640625" style="1" customWidth="1"/>
    <col min="5" max="6" width="8.83203125" style="1" customWidth="1"/>
    <col min="7" max="7" width="6.83203125" style="1" customWidth="1"/>
    <col min="8" max="8" width="6.5" style="1" customWidth="1"/>
    <col min="9" max="17" width="6.83203125" style="1" customWidth="1"/>
    <col min="18" max="18" width="13.5" style="1" customWidth="1"/>
    <col min="19" max="19" width="6.33203125" style="1" customWidth="1"/>
    <col min="20" max="20" width="9.33203125" style="1" customWidth="1"/>
    <col min="21" max="16384" width="0" style="1" hidden="1"/>
  </cols>
  <sheetData>
    <row r="1" spans="1:19" ht="21.75" customHeight="1"/>
    <row r="2" spans="1:19" ht="24.75" customHeight="1">
      <c r="O2" s="51" t="s">
        <v>95</v>
      </c>
      <c r="S2" s="407" t="s">
        <v>89</v>
      </c>
    </row>
    <row r="3" spans="1:19" ht="24.75" customHeight="1">
      <c r="A3" s="406" t="s">
        <v>65</v>
      </c>
      <c r="B3" s="406"/>
      <c r="C3" s="406"/>
      <c r="D3" s="406"/>
      <c r="E3" s="406"/>
      <c r="F3" s="406"/>
      <c r="G3" s="406"/>
      <c r="H3" s="406"/>
      <c r="I3" s="406"/>
      <c r="J3" s="406"/>
      <c r="K3" s="406"/>
      <c r="L3" s="406"/>
      <c r="M3" s="406"/>
      <c r="N3" s="406"/>
      <c r="O3" s="406"/>
      <c r="P3" s="406"/>
      <c r="Q3" s="406"/>
      <c r="R3" s="406"/>
      <c r="S3" s="407"/>
    </row>
    <row r="4" spans="1:19" ht="17.25" customHeight="1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07"/>
    </row>
    <row r="5" spans="1:19" ht="25.5" customHeight="1">
      <c r="A5" s="5" t="s">
        <v>69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408"/>
    </row>
    <row r="6" spans="1:19">
      <c r="A6" s="27" t="s">
        <v>51</v>
      </c>
      <c r="B6" s="10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10"/>
      <c r="S6" s="408"/>
    </row>
    <row r="7" spans="1:19">
      <c r="A7" s="27" t="s">
        <v>47</v>
      </c>
      <c r="B7" s="10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10"/>
      <c r="S7" s="408"/>
    </row>
    <row r="8" spans="1:19">
      <c r="A8" s="27" t="s">
        <v>54</v>
      </c>
      <c r="B8" s="10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10"/>
      <c r="S8" s="408"/>
    </row>
    <row r="9" spans="1:19" ht="22.5" customHeight="1">
      <c r="A9" s="27" t="s">
        <v>61</v>
      </c>
      <c r="B9" s="10"/>
      <c r="C9" s="10"/>
      <c r="D9" s="10"/>
      <c r="E9" s="10"/>
      <c r="F9" s="27" t="s">
        <v>48</v>
      </c>
      <c r="G9" s="10"/>
      <c r="H9" s="10"/>
      <c r="I9" s="10" t="s">
        <v>49</v>
      </c>
      <c r="J9" s="10"/>
      <c r="K9" s="10"/>
      <c r="L9" s="10"/>
      <c r="M9" s="10" t="s">
        <v>50</v>
      </c>
      <c r="N9" s="10"/>
      <c r="O9" s="10"/>
      <c r="P9" s="10"/>
      <c r="Q9" s="10"/>
      <c r="R9" s="10"/>
      <c r="S9" s="408"/>
    </row>
    <row r="10" spans="1:19" ht="8.25" customHeight="1" thickBot="1">
      <c r="B10" s="11"/>
      <c r="F10" s="11"/>
      <c r="S10" s="408"/>
    </row>
    <row r="11" spans="1:19" ht="22.5" thickTop="1">
      <c r="A11" s="409" t="s">
        <v>39</v>
      </c>
      <c r="B11" s="411" t="s">
        <v>40</v>
      </c>
      <c r="C11" s="412"/>
      <c r="D11" s="56" t="s">
        <v>3</v>
      </c>
      <c r="E11" s="56" t="s">
        <v>13</v>
      </c>
      <c r="F11" s="56" t="s">
        <v>14</v>
      </c>
      <c r="G11" s="415" t="s">
        <v>42</v>
      </c>
      <c r="H11" s="416"/>
      <c r="I11" s="416"/>
      <c r="J11" s="416"/>
      <c r="K11" s="416"/>
      <c r="L11" s="417"/>
      <c r="M11" s="415" t="s">
        <v>43</v>
      </c>
      <c r="N11" s="416"/>
      <c r="O11" s="416"/>
      <c r="P11" s="416"/>
      <c r="Q11" s="417"/>
      <c r="R11" s="409" t="s">
        <v>20</v>
      </c>
      <c r="S11" s="408"/>
    </row>
    <row r="12" spans="1:19" ht="22.5" thickBot="1">
      <c r="A12" s="410"/>
      <c r="B12" s="413"/>
      <c r="C12" s="414"/>
      <c r="D12" s="57" t="s">
        <v>21</v>
      </c>
      <c r="E12" s="57" t="s">
        <v>22</v>
      </c>
      <c r="F12" s="57" t="s">
        <v>41</v>
      </c>
      <c r="G12" s="57" t="s">
        <v>23</v>
      </c>
      <c r="H12" s="57" t="s">
        <v>24</v>
      </c>
      <c r="I12" s="57" t="s">
        <v>25</v>
      </c>
      <c r="J12" s="57" t="s">
        <v>26</v>
      </c>
      <c r="K12" s="57" t="s">
        <v>27</v>
      </c>
      <c r="L12" s="57" t="s">
        <v>28</v>
      </c>
      <c r="M12" s="57" t="s">
        <v>25</v>
      </c>
      <c r="N12" s="57" t="s">
        <v>29</v>
      </c>
      <c r="O12" s="57" t="s">
        <v>30</v>
      </c>
      <c r="P12" s="57" t="s">
        <v>28</v>
      </c>
      <c r="Q12" s="57" t="s">
        <v>31</v>
      </c>
      <c r="R12" s="410"/>
      <c r="S12" s="408"/>
    </row>
    <row r="13" spans="1:19" ht="22.5" thickTop="1">
      <c r="A13" s="2"/>
      <c r="B13" s="16"/>
      <c r="C13" s="17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408"/>
    </row>
    <row r="14" spans="1:19">
      <c r="A14" s="3"/>
      <c r="B14" s="18"/>
      <c r="C14" s="19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408"/>
    </row>
    <row r="15" spans="1:19">
      <c r="A15" s="3"/>
      <c r="B15" s="18"/>
      <c r="C15" s="19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408"/>
    </row>
    <row r="16" spans="1:19">
      <c r="A16" s="3"/>
      <c r="B16" s="18"/>
      <c r="C16" s="19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408"/>
    </row>
    <row r="17" spans="1:19">
      <c r="A17" s="3"/>
      <c r="B17" s="18"/>
      <c r="C17" s="19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408"/>
    </row>
    <row r="18" spans="1:19">
      <c r="A18" s="3"/>
      <c r="B18" s="18"/>
      <c r="C18" s="19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408"/>
    </row>
    <row r="19" spans="1:19">
      <c r="A19" s="3"/>
      <c r="B19" s="18"/>
      <c r="C19" s="19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408"/>
    </row>
    <row r="20" spans="1:19">
      <c r="A20" s="3"/>
      <c r="B20" s="18"/>
      <c r="C20" s="19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408"/>
    </row>
    <row r="21" spans="1:19">
      <c r="A21" s="3"/>
      <c r="B21" s="18"/>
      <c r="C21" s="19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408"/>
    </row>
    <row r="22" spans="1:19">
      <c r="A22" s="3"/>
      <c r="B22" s="18"/>
      <c r="C22" s="19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408"/>
    </row>
    <row r="23" spans="1:19">
      <c r="A23" s="3"/>
      <c r="B23" s="18"/>
      <c r="C23" s="19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408"/>
    </row>
    <row r="24" spans="1:19">
      <c r="A24" s="3"/>
      <c r="B24" s="18"/>
      <c r="C24" s="19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408"/>
    </row>
    <row r="25" spans="1:19">
      <c r="A25" s="3"/>
      <c r="B25" s="18"/>
      <c r="C25" s="19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408"/>
    </row>
    <row r="26" spans="1:19">
      <c r="A26" s="12"/>
      <c r="B26" s="20"/>
      <c r="C26" s="21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408"/>
    </row>
    <row r="27" spans="1:19" ht="18.75" customHeight="1">
      <c r="S27" s="408"/>
    </row>
    <row r="28" spans="1:19"/>
    <row r="29" spans="1:19"/>
    <row r="30" spans="1:19"/>
    <row r="31" spans="1:19"/>
    <row r="32" spans="1:19"/>
    <row r="33"/>
    <row r="34"/>
    <row r="35"/>
    <row r="36"/>
    <row r="37"/>
    <row r="38"/>
    <row r="39" ht="21.75" customHeight="1"/>
    <row r="40" ht="21.75" customHeight="1"/>
    <row r="41" ht="21.75" customHeight="1"/>
    <row r="42" ht="21.75" customHeight="1"/>
    <row r="43" ht="21.75" customHeight="1"/>
  </sheetData>
  <mergeCells count="7">
    <mergeCell ref="S2:S27"/>
    <mergeCell ref="A11:A12"/>
    <mergeCell ref="B11:C12"/>
    <mergeCell ref="G11:L11"/>
    <mergeCell ref="M11:Q11"/>
    <mergeCell ref="R11:R12"/>
    <mergeCell ref="A3:R3"/>
  </mergeCells>
  <phoneticPr fontId="0" type="noConversion"/>
  <printOptions horizontalCentered="1"/>
  <pageMargins left="0.43307086614173229" right="0.39370078740157483" top="0.6692913385826772" bottom="0.35433070866141736" header="0.31496062992125984" footer="0.27559055118110237"/>
  <pageSetup paperSize="9" scale="9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H50"/>
  <sheetViews>
    <sheetView showGridLines="0" view="pageBreakPreview" zoomScaleNormal="100" workbookViewId="0">
      <selection sqref="A1:H1"/>
    </sheetView>
  </sheetViews>
  <sheetFormatPr defaultColWidth="0" defaultRowHeight="21.75" customHeight="1" zeroHeight="1"/>
  <cols>
    <col min="1" max="1" width="8" style="1" customWidth="1"/>
    <col min="2" max="2" width="31.6640625" style="1" customWidth="1"/>
    <col min="3" max="3" width="11" style="1" customWidth="1"/>
    <col min="4" max="4" width="13" style="1" customWidth="1"/>
    <col min="5" max="5" width="9.83203125" style="1" customWidth="1"/>
    <col min="6" max="6" width="12" style="1" customWidth="1"/>
    <col min="7" max="7" width="12.6640625" style="1" customWidth="1"/>
    <col min="8" max="8" width="17.83203125" style="1" customWidth="1"/>
    <col min="9" max="9" width="9.33203125" style="1" customWidth="1"/>
    <col min="10" max="16384" width="0" style="1" hidden="1"/>
  </cols>
  <sheetData>
    <row r="1" spans="1:8" ht="22.5" customHeight="1">
      <c r="A1" s="403" t="s">
        <v>90</v>
      </c>
      <c r="B1" s="403"/>
      <c r="C1" s="403"/>
      <c r="D1" s="403"/>
      <c r="E1" s="403"/>
      <c r="F1" s="403"/>
      <c r="G1" s="403"/>
      <c r="H1" s="403"/>
    </row>
    <row r="2" spans="1:8" ht="22.5" customHeight="1">
      <c r="A2" s="43"/>
      <c r="B2" s="43"/>
      <c r="C2" s="43"/>
      <c r="D2" s="43"/>
      <c r="E2" s="43"/>
      <c r="F2" s="43"/>
      <c r="G2" s="43"/>
      <c r="H2" s="43"/>
    </row>
    <row r="3" spans="1:8" ht="22.5">
      <c r="G3" s="51" t="s">
        <v>96</v>
      </c>
    </row>
    <row r="4" spans="1:8" ht="24" customHeight="1">
      <c r="A4" s="406" t="s">
        <v>66</v>
      </c>
      <c r="B4" s="406"/>
      <c r="C4" s="406"/>
      <c r="D4" s="406"/>
      <c r="E4" s="406"/>
      <c r="F4" s="406"/>
      <c r="G4" s="406"/>
    </row>
    <row r="5" spans="1:8" ht="24" customHeight="1">
      <c r="A5" s="44"/>
      <c r="B5" s="44"/>
      <c r="C5" s="44"/>
      <c r="D5" s="44"/>
      <c r="E5" s="44"/>
      <c r="F5" s="44"/>
      <c r="G5" s="44"/>
    </row>
    <row r="6" spans="1:8" ht="25.5" customHeight="1">
      <c r="A6" s="5" t="s">
        <v>64</v>
      </c>
      <c r="B6" s="6"/>
      <c r="C6" s="7"/>
      <c r="D6" s="7"/>
      <c r="E6" s="7"/>
      <c r="F6" s="7"/>
      <c r="G6" s="7"/>
      <c r="H6" s="7"/>
    </row>
    <row r="7" spans="1:8">
      <c r="A7" s="10" t="s">
        <v>51</v>
      </c>
      <c r="B7" s="10"/>
      <c r="C7" s="10"/>
      <c r="D7" s="10"/>
      <c r="E7" s="10"/>
      <c r="F7" s="10"/>
      <c r="G7" s="10"/>
      <c r="H7" s="10"/>
    </row>
    <row r="8" spans="1:8">
      <c r="A8" s="10" t="s">
        <v>47</v>
      </c>
      <c r="B8" s="28"/>
      <c r="C8" s="10"/>
      <c r="D8" s="10"/>
      <c r="E8" s="10"/>
      <c r="F8" s="10"/>
      <c r="G8" s="10"/>
      <c r="H8" s="10"/>
    </row>
    <row r="9" spans="1:8">
      <c r="A9" s="10" t="s">
        <v>54</v>
      </c>
      <c r="B9" s="28"/>
      <c r="C9" s="10"/>
      <c r="D9" s="10"/>
      <c r="E9" s="10"/>
      <c r="F9" s="10"/>
      <c r="G9" s="10"/>
      <c r="H9" s="10"/>
    </row>
    <row r="10" spans="1:8">
      <c r="A10" s="10" t="s">
        <v>61</v>
      </c>
      <c r="B10" s="28"/>
      <c r="C10" s="10"/>
      <c r="D10" s="10" t="s">
        <v>67</v>
      </c>
      <c r="E10" s="10"/>
      <c r="F10" s="10"/>
      <c r="G10" s="10"/>
      <c r="H10" s="10"/>
    </row>
    <row r="11" spans="1:8" ht="12.75" customHeight="1" thickBot="1">
      <c r="D11" s="11"/>
    </row>
    <row r="12" spans="1:8" ht="22.5" thickTop="1">
      <c r="A12" s="418" t="s">
        <v>38</v>
      </c>
      <c r="B12" s="420" t="s">
        <v>40</v>
      </c>
      <c r="C12" s="420" t="s">
        <v>32</v>
      </c>
      <c r="D12" s="58" t="s">
        <v>4</v>
      </c>
      <c r="E12" s="58" t="s">
        <v>33</v>
      </c>
      <c r="F12" s="420" t="s">
        <v>17</v>
      </c>
      <c r="G12" s="58" t="s">
        <v>34</v>
      </c>
      <c r="H12" s="420" t="s">
        <v>20</v>
      </c>
    </row>
    <row r="13" spans="1:8" ht="25.5" thickBot="1">
      <c r="A13" s="419"/>
      <c r="B13" s="422"/>
      <c r="C13" s="422"/>
      <c r="D13" s="59" t="s">
        <v>2</v>
      </c>
      <c r="E13" s="59" t="s">
        <v>35</v>
      </c>
      <c r="F13" s="422"/>
      <c r="G13" s="60" t="s">
        <v>44</v>
      </c>
      <c r="H13" s="421"/>
    </row>
    <row r="14" spans="1:8" ht="22.5" thickTop="1">
      <c r="A14" s="2"/>
      <c r="B14" s="2"/>
      <c r="C14" s="2"/>
      <c r="D14" s="2"/>
      <c r="E14" s="2"/>
      <c r="F14" s="2"/>
      <c r="G14" s="2"/>
      <c r="H14" s="2"/>
    </row>
    <row r="15" spans="1:8">
      <c r="A15" s="2"/>
      <c r="B15" s="2"/>
      <c r="C15" s="2"/>
      <c r="D15" s="2"/>
      <c r="E15" s="2"/>
      <c r="F15" s="2"/>
      <c r="G15" s="2"/>
      <c r="H15" s="2"/>
    </row>
    <row r="16" spans="1:8">
      <c r="A16" s="2"/>
      <c r="B16" s="2"/>
      <c r="C16" s="2"/>
      <c r="D16" s="2"/>
      <c r="E16" s="2"/>
      <c r="F16" s="2"/>
      <c r="G16" s="2"/>
      <c r="H16" s="2"/>
    </row>
    <row r="17" spans="1:8">
      <c r="A17" s="2"/>
      <c r="B17" s="2"/>
      <c r="C17" s="2"/>
      <c r="D17" s="2"/>
      <c r="E17" s="2"/>
      <c r="F17" s="2"/>
      <c r="G17" s="2"/>
      <c r="H17" s="2"/>
    </row>
    <row r="18" spans="1:8">
      <c r="A18" s="2"/>
      <c r="B18" s="2"/>
      <c r="C18" s="2"/>
      <c r="D18" s="2"/>
      <c r="E18" s="2"/>
      <c r="F18" s="2"/>
      <c r="G18" s="2"/>
      <c r="H18" s="2"/>
    </row>
    <row r="19" spans="1:8">
      <c r="A19" s="2"/>
      <c r="B19" s="2"/>
      <c r="C19" s="2"/>
      <c r="D19" s="2"/>
      <c r="E19" s="2"/>
      <c r="F19" s="2"/>
      <c r="G19" s="2"/>
      <c r="H19" s="2"/>
    </row>
    <row r="20" spans="1:8">
      <c r="A20" s="2"/>
      <c r="B20" s="2"/>
      <c r="C20" s="2"/>
      <c r="D20" s="2"/>
      <c r="E20" s="2"/>
      <c r="F20" s="2"/>
      <c r="G20" s="2"/>
      <c r="H20" s="2"/>
    </row>
    <row r="21" spans="1:8">
      <c r="A21" s="2"/>
      <c r="B21" s="2"/>
      <c r="C21" s="2"/>
      <c r="D21" s="2"/>
      <c r="E21" s="2"/>
      <c r="F21" s="2"/>
      <c r="G21" s="2"/>
      <c r="H21" s="2"/>
    </row>
    <row r="22" spans="1:8">
      <c r="A22" s="2"/>
      <c r="B22" s="2"/>
      <c r="C22" s="2"/>
      <c r="D22" s="2"/>
      <c r="E22" s="2"/>
      <c r="F22" s="2"/>
      <c r="G22" s="2"/>
      <c r="H22" s="2"/>
    </row>
    <row r="23" spans="1:8">
      <c r="A23" s="2"/>
      <c r="B23" s="2"/>
      <c r="C23" s="2"/>
      <c r="D23" s="2"/>
      <c r="E23" s="2"/>
      <c r="F23" s="2"/>
      <c r="G23" s="2"/>
      <c r="H23" s="2"/>
    </row>
    <row r="24" spans="1:8">
      <c r="A24" s="2"/>
      <c r="B24" s="2"/>
      <c r="C24" s="2"/>
      <c r="D24" s="2"/>
      <c r="E24" s="2"/>
      <c r="F24" s="2"/>
      <c r="G24" s="2"/>
      <c r="H24" s="2"/>
    </row>
    <row r="25" spans="1:8">
      <c r="A25" s="2"/>
      <c r="B25" s="2"/>
      <c r="C25" s="2"/>
      <c r="D25" s="2"/>
      <c r="E25" s="2"/>
      <c r="F25" s="2"/>
      <c r="G25" s="2"/>
      <c r="H25" s="2"/>
    </row>
    <row r="26" spans="1:8">
      <c r="A26" s="2"/>
      <c r="B26" s="2"/>
      <c r="C26" s="2"/>
      <c r="D26" s="2"/>
      <c r="E26" s="2"/>
      <c r="F26" s="2"/>
      <c r="G26" s="2"/>
      <c r="H26" s="2"/>
    </row>
    <row r="27" spans="1:8">
      <c r="A27" s="2"/>
      <c r="B27" s="2"/>
      <c r="C27" s="2"/>
      <c r="D27" s="2"/>
      <c r="E27" s="2"/>
      <c r="F27" s="2"/>
      <c r="G27" s="2"/>
      <c r="H27" s="2"/>
    </row>
    <row r="28" spans="1:8">
      <c r="A28" s="2"/>
      <c r="B28" s="2"/>
      <c r="C28" s="2"/>
      <c r="D28" s="2"/>
      <c r="E28" s="2"/>
      <c r="F28" s="2"/>
      <c r="G28" s="2"/>
      <c r="H28" s="2"/>
    </row>
    <row r="29" spans="1:8">
      <c r="A29" s="2"/>
      <c r="B29" s="2"/>
      <c r="C29" s="2"/>
      <c r="D29" s="2"/>
      <c r="E29" s="2"/>
      <c r="F29" s="2"/>
      <c r="G29" s="2"/>
      <c r="H29" s="2"/>
    </row>
    <row r="30" spans="1:8">
      <c r="A30" s="2"/>
      <c r="B30" s="2"/>
      <c r="C30" s="2"/>
      <c r="D30" s="2"/>
      <c r="E30" s="2"/>
      <c r="F30" s="2"/>
      <c r="G30" s="2"/>
      <c r="H30" s="2"/>
    </row>
    <row r="31" spans="1:8">
      <c r="A31" s="2"/>
      <c r="B31" s="2"/>
      <c r="C31" s="2"/>
      <c r="D31" s="2"/>
      <c r="E31" s="2"/>
      <c r="F31" s="2"/>
      <c r="G31" s="2"/>
      <c r="H31" s="2"/>
    </row>
    <row r="32" spans="1:8">
      <c r="A32" s="2"/>
      <c r="B32" s="2"/>
      <c r="C32" s="2"/>
      <c r="D32" s="2"/>
      <c r="E32" s="2"/>
      <c r="F32" s="2"/>
      <c r="G32" s="2"/>
      <c r="H32" s="2"/>
    </row>
    <row r="33" spans="1:8">
      <c r="A33" s="2"/>
      <c r="B33" s="2"/>
      <c r="C33" s="2"/>
      <c r="D33" s="2"/>
      <c r="E33" s="2"/>
      <c r="F33" s="2"/>
      <c r="G33" s="2"/>
      <c r="H33" s="2"/>
    </row>
    <row r="34" spans="1:8">
      <c r="A34" s="2"/>
      <c r="B34" s="2"/>
      <c r="C34" s="2"/>
      <c r="D34" s="2"/>
      <c r="E34" s="2"/>
      <c r="F34" s="2"/>
      <c r="G34" s="2"/>
      <c r="H34" s="2"/>
    </row>
    <row r="35" spans="1:8">
      <c r="A35" s="2"/>
      <c r="B35" s="2"/>
      <c r="C35" s="2"/>
      <c r="D35" s="2"/>
      <c r="E35" s="2"/>
      <c r="F35" s="2"/>
      <c r="G35" s="2"/>
      <c r="H35" s="2"/>
    </row>
    <row r="36" spans="1:8">
      <c r="A36" s="2"/>
      <c r="B36" s="2"/>
      <c r="C36" s="2"/>
      <c r="D36" s="2"/>
      <c r="E36" s="2"/>
      <c r="F36" s="2"/>
      <c r="G36" s="2"/>
      <c r="H36" s="2"/>
    </row>
    <row r="37" spans="1:8">
      <c r="A37" s="2"/>
      <c r="B37" s="2"/>
      <c r="C37" s="2"/>
      <c r="D37" s="2"/>
      <c r="E37" s="2"/>
      <c r="F37" s="2"/>
      <c r="G37" s="2"/>
      <c r="H37" s="2"/>
    </row>
    <row r="38" spans="1:8">
      <c r="A38" s="2"/>
      <c r="B38" s="2"/>
      <c r="C38" s="2"/>
      <c r="D38" s="2"/>
      <c r="E38" s="2"/>
      <c r="F38" s="2"/>
      <c r="G38" s="2"/>
      <c r="H38" s="2"/>
    </row>
    <row r="39" spans="1:8">
      <c r="A39" s="3"/>
      <c r="B39" s="3"/>
      <c r="C39" s="3"/>
      <c r="D39" s="3"/>
      <c r="E39" s="3"/>
      <c r="F39" s="3"/>
      <c r="G39" s="3"/>
      <c r="H39" s="3"/>
    </row>
    <row r="40" spans="1:8">
      <c r="A40" s="4"/>
      <c r="B40" s="4"/>
      <c r="C40" s="4"/>
      <c r="D40" s="4"/>
      <c r="E40" s="4"/>
      <c r="F40" s="4"/>
      <c r="G40" s="4"/>
      <c r="H40" s="4"/>
    </row>
    <row r="41" spans="1:8"/>
    <row r="42" spans="1:8"/>
    <row r="43" spans="1:8"/>
    <row r="44" spans="1:8"/>
    <row r="45" spans="1:8"/>
    <row r="46" spans="1:8"/>
    <row r="47" spans="1:8" ht="21.75" customHeight="1"/>
    <row r="48" spans="1:8" ht="21.75" customHeight="1"/>
    <row r="49" ht="21.75" customHeight="1"/>
    <row r="50" ht="21.75" customHeight="1"/>
  </sheetData>
  <mergeCells count="7">
    <mergeCell ref="A1:H1"/>
    <mergeCell ref="A12:A13"/>
    <mergeCell ref="H12:H13"/>
    <mergeCell ref="F12:F13"/>
    <mergeCell ref="C12:C13"/>
    <mergeCell ref="B12:B13"/>
    <mergeCell ref="A4:G4"/>
  </mergeCells>
  <phoneticPr fontId="0" type="noConversion"/>
  <printOptions horizontalCentered="1"/>
  <pageMargins left="0.39370078740157483" right="0.39370078740157483" top="0.43307086614173229" bottom="0.35433070866141736" header="0.31496062992125984" footer="0.23622047244094491"/>
  <pageSetup paperSize="9" scale="9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0000"/>
  </sheetPr>
  <dimension ref="A2:V29"/>
  <sheetViews>
    <sheetView showGridLines="0" view="pageBreakPreview" topLeftCell="A2" zoomScaleNormal="100" zoomScaleSheetLayoutView="100" workbookViewId="0">
      <selection activeCell="A26" sqref="A26:B26"/>
    </sheetView>
  </sheetViews>
  <sheetFormatPr defaultColWidth="1.5" defaultRowHeight="0" customHeight="1" zeroHeight="1"/>
  <cols>
    <col min="1" max="1" width="11.33203125" style="1" customWidth="1"/>
    <col min="2" max="2" width="65.83203125" style="1" customWidth="1"/>
    <col min="3" max="3" width="16.6640625" style="1" customWidth="1"/>
    <col min="4" max="4" width="15" style="1" customWidth="1"/>
    <col min="5" max="5" width="14.83203125" style="1" customWidth="1"/>
    <col min="6" max="6" width="45.33203125" style="1" customWidth="1"/>
    <col min="7" max="7" width="7.33203125" style="1" hidden="1" customWidth="1"/>
    <col min="8" max="8" width="9.33203125" style="1" customWidth="1"/>
    <col min="9" max="16383" width="1.5" style="1"/>
    <col min="16384" max="16384" width="1.5" style="1" customWidth="1"/>
  </cols>
  <sheetData>
    <row r="2" spans="1:22" ht="25.9" customHeight="1"/>
    <row r="3" spans="1:22" s="9" customFormat="1" ht="22.5">
      <c r="A3" s="406" t="s">
        <v>80</v>
      </c>
      <c r="B3" s="406"/>
      <c r="C3" s="406"/>
      <c r="D3" s="406"/>
      <c r="E3" s="406"/>
      <c r="F3" s="406"/>
    </row>
    <row r="4" spans="1:22" ht="21" customHeight="1">
      <c r="A4" s="429" t="s">
        <v>70</v>
      </c>
      <c r="B4" s="429"/>
      <c r="C4" s="429"/>
      <c r="D4" s="429"/>
      <c r="E4" s="429"/>
      <c r="F4" s="429"/>
      <c r="G4" s="407" t="s">
        <v>91</v>
      </c>
    </row>
    <row r="5" spans="1:22" ht="21" customHeight="1">
      <c r="A5" s="5" t="str">
        <f>ปร.4!A3</f>
        <v>หน่วยงาน ศูนย์ขยายพันธุ์พืชที่ 10 จังหวัดอุดรธานี  กรมส่งเสริมการเกษตร  กระทรวงเกษตรและสหกรณ์</v>
      </c>
      <c r="B5" s="5"/>
      <c r="C5" s="5"/>
      <c r="D5" s="5"/>
      <c r="E5" s="5"/>
      <c r="F5" s="5"/>
      <c r="G5" s="407"/>
    </row>
    <row r="6" spans="1:22" ht="21" customHeight="1">
      <c r="A6" s="5" t="str">
        <f>ปร.4!A4</f>
        <v>ชื่อโครงการ/งานก่อสร้าง โรงงานปรับปรุงสภาพเมล็ดพันธุ์ พร้อมลานตาก ศูนย์ขยายพันธุ์พืชที่ 10 จังหวัดอุดรธานี ตำบลเมืองเพีย อำเภอกุดจับ จังหวัดอุดรธานี</v>
      </c>
      <c r="B6" s="7"/>
      <c r="C6" s="7"/>
      <c r="D6" s="7"/>
      <c r="E6" s="7"/>
      <c r="F6" s="7"/>
      <c r="G6" s="407"/>
    </row>
    <row r="7" spans="1:22" ht="21" customHeight="1">
      <c r="A7" s="10" t="str">
        <f>ปร.4!A5</f>
        <v>สถานที่ก่อสร้าง ศูนย์ขยายพันธุ์พืชที่ 10 จังหวัดอุดรธานี ตำบลเมืองเพีย อำเภอกุดจับ จังหวัดอุดรธานี</v>
      </c>
      <c r="B7" s="10"/>
      <c r="C7" s="10"/>
      <c r="D7" s="356" t="str">
        <f>ปร.4!E5</f>
        <v>แบบเลขที่ 26/68</v>
      </c>
      <c r="E7" s="10"/>
      <c r="F7" s="10"/>
      <c r="G7" s="407"/>
    </row>
    <row r="8" spans="1:22" ht="21" customHeight="1">
      <c r="A8" s="27" t="str">
        <f>ปร.4!A6</f>
        <v>หน่วยงานเจ้าของโครงการ/งานก่อสร้าง ศูนย์ขยายพันธุ์พืชที่ 10 จังหวัดอุดรธานี   กรมส่งเสริมการเกษตร  กระทรวงเกษตรและสหกรณ์</v>
      </c>
      <c r="B8" s="10"/>
      <c r="C8" s="10"/>
      <c r="D8" s="10"/>
      <c r="E8" s="10"/>
      <c r="F8" s="10"/>
      <c r="G8" s="407"/>
    </row>
    <row r="9" spans="1:22" ht="21" customHeight="1">
      <c r="A9" s="27" t="s">
        <v>416</v>
      </c>
      <c r="B9" s="10"/>
      <c r="C9" s="356" t="s">
        <v>417</v>
      </c>
      <c r="D9" s="10"/>
      <c r="E9" s="32"/>
      <c r="F9" s="10"/>
      <c r="G9" s="407"/>
    </row>
    <row r="10" spans="1:22" ht="26.25" customHeight="1" thickBot="1">
      <c r="F10" s="45" t="s">
        <v>53</v>
      </c>
      <c r="G10" s="407"/>
    </row>
    <row r="11" spans="1:22" ht="22.5" thickTop="1">
      <c r="A11" s="427" t="s">
        <v>39</v>
      </c>
      <c r="B11" s="427" t="s">
        <v>40</v>
      </c>
      <c r="C11" s="427" t="s">
        <v>17</v>
      </c>
      <c r="D11" s="427" t="s">
        <v>18</v>
      </c>
      <c r="E11" s="61" t="s">
        <v>79</v>
      </c>
      <c r="F11" s="427" t="s">
        <v>20</v>
      </c>
      <c r="G11" s="407"/>
    </row>
    <row r="12" spans="1:22" ht="22.5" thickBot="1">
      <c r="A12" s="428"/>
      <c r="B12" s="428"/>
      <c r="C12" s="428"/>
      <c r="D12" s="428"/>
      <c r="E12" s="62" t="s">
        <v>81</v>
      </c>
      <c r="F12" s="428"/>
      <c r="G12" s="407"/>
    </row>
    <row r="13" spans="1:22" s="36" customFormat="1" ht="22.5" thickTop="1">
      <c r="A13" s="83">
        <v>1</v>
      </c>
      <c r="B13" s="235" t="s">
        <v>401</v>
      </c>
      <c r="C13" s="73"/>
      <c r="D13" s="236"/>
      <c r="E13" s="73"/>
      <c r="F13" s="73"/>
      <c r="G13" s="407"/>
      <c r="H13" s="73"/>
      <c r="I13" s="237"/>
      <c r="J13" s="238"/>
      <c r="K13" s="7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234"/>
    </row>
    <row r="14" spans="1:22" s="36" customFormat="1" ht="21.75">
      <c r="A14" s="72">
        <v>1.1000000000000001</v>
      </c>
      <c r="B14" s="241" t="s">
        <v>354</v>
      </c>
      <c r="C14" s="73">
        <v>2</v>
      </c>
      <c r="D14" s="236" t="s">
        <v>103</v>
      </c>
      <c r="E14" s="73"/>
      <c r="F14" s="73"/>
      <c r="G14" s="407"/>
      <c r="H14" s="73"/>
      <c r="I14" s="237">
        <f>F14+H14</f>
        <v>0</v>
      </c>
      <c r="J14" s="238"/>
      <c r="K14" s="74"/>
      <c r="L14" s="234"/>
      <c r="M14" s="234"/>
      <c r="N14" s="234"/>
      <c r="O14" s="234"/>
      <c r="P14" s="234"/>
      <c r="Q14" s="234"/>
      <c r="R14" s="234"/>
      <c r="S14" s="234"/>
      <c r="T14" s="234"/>
      <c r="U14" s="234"/>
      <c r="V14" s="234"/>
    </row>
    <row r="15" spans="1:22" s="36" customFormat="1" ht="43.5">
      <c r="A15" s="72">
        <v>1.2</v>
      </c>
      <c r="B15" s="242" t="s">
        <v>355</v>
      </c>
      <c r="C15" s="73">
        <v>18</v>
      </c>
      <c r="D15" s="236" t="s">
        <v>176</v>
      </c>
      <c r="E15" s="73"/>
      <c r="F15" s="73"/>
      <c r="G15" s="407"/>
      <c r="H15" s="73"/>
      <c r="I15" s="237">
        <f>F15+H15</f>
        <v>0</v>
      </c>
      <c r="J15" s="238"/>
      <c r="K15" s="74"/>
      <c r="L15" s="234"/>
      <c r="M15" s="234"/>
      <c r="N15" s="234"/>
      <c r="O15" s="234"/>
      <c r="P15" s="234"/>
      <c r="Q15" s="234"/>
      <c r="R15" s="234"/>
      <c r="S15" s="234"/>
      <c r="T15" s="234"/>
      <c r="U15" s="234"/>
      <c r="V15" s="234"/>
    </row>
    <row r="16" spans="1:22" s="243" customFormat="1" ht="43.5">
      <c r="A16" s="72">
        <v>1.3</v>
      </c>
      <c r="B16" s="242" t="s">
        <v>356</v>
      </c>
      <c r="C16" s="73">
        <v>6</v>
      </c>
      <c r="D16" s="236" t="s">
        <v>176</v>
      </c>
      <c r="E16" s="73"/>
      <c r="F16" s="73"/>
      <c r="G16" s="407"/>
      <c r="H16" s="73"/>
      <c r="I16" s="237">
        <f t="shared" ref="I16" si="0">F16+H16</f>
        <v>0</v>
      </c>
      <c r="J16" s="238"/>
      <c r="K16" s="74"/>
      <c r="L16" s="234"/>
      <c r="M16" s="234"/>
      <c r="N16" s="234"/>
      <c r="O16" s="234"/>
      <c r="P16" s="234"/>
      <c r="Q16" s="234"/>
      <c r="R16" s="234"/>
      <c r="S16" s="234"/>
      <c r="T16" s="234"/>
      <c r="U16" s="234"/>
      <c r="V16" s="234"/>
    </row>
    <row r="17" spans="1:7" ht="22.5" thickBot="1">
      <c r="A17" s="39"/>
      <c r="B17" s="39"/>
      <c r="C17" s="39"/>
      <c r="D17" s="39"/>
      <c r="E17" s="39"/>
      <c r="F17" s="39"/>
      <c r="G17" s="407"/>
    </row>
    <row r="18" spans="1:7" ht="24.75" thickTop="1" thickBot="1">
      <c r="A18" s="38"/>
      <c r="B18" s="424" t="s">
        <v>71</v>
      </c>
      <c r="C18" s="425"/>
      <c r="D18" s="426"/>
      <c r="E18" s="357">
        <f>SUM(E14:E17)</f>
        <v>0</v>
      </c>
      <c r="F18" s="38"/>
      <c r="G18" s="407"/>
    </row>
    <row r="19" spans="1:7" ht="24.75" thickTop="1">
      <c r="A19" s="430"/>
      <c r="B19" s="430"/>
      <c r="C19" s="394"/>
      <c r="D19" s="394"/>
      <c r="E19" s="394"/>
    </row>
    <row r="20" spans="1:7" ht="17.25" customHeight="1">
      <c r="A20" s="370"/>
      <c r="B20" s="370"/>
      <c r="C20" s="65"/>
      <c r="D20" s="65"/>
      <c r="E20" s="65"/>
    </row>
    <row r="21" spans="1:7" ht="21.75">
      <c r="A21" s="394"/>
      <c r="B21" s="394"/>
      <c r="C21" s="394"/>
      <c r="D21" s="394"/>
      <c r="E21" s="394"/>
      <c r="F21" s="394"/>
      <c r="G21" s="394"/>
    </row>
    <row r="22" spans="1:7" ht="18" customHeight="1">
      <c r="A22" s="394"/>
      <c r="B22" s="394"/>
      <c r="C22" s="394"/>
      <c r="D22" s="394"/>
      <c r="E22" s="394"/>
      <c r="F22" s="394"/>
      <c r="G22" s="394"/>
    </row>
    <row r="23" spans="1:7" ht="21.75">
      <c r="A23" s="394" t="s">
        <v>418</v>
      </c>
      <c r="B23" s="394"/>
      <c r="C23" s="394"/>
      <c r="D23" s="394"/>
      <c r="E23" s="394"/>
      <c r="F23" s="394"/>
      <c r="G23" s="394"/>
    </row>
    <row r="24" spans="1:7" ht="18" customHeight="1">
      <c r="A24" s="394"/>
      <c r="B24" s="394"/>
      <c r="C24" s="394"/>
      <c r="D24" s="394"/>
      <c r="E24" s="394"/>
      <c r="F24" s="394"/>
      <c r="G24" s="394"/>
    </row>
    <row r="25" spans="1:7" ht="21.75">
      <c r="A25" s="65"/>
      <c r="B25" s="65"/>
      <c r="C25" s="65"/>
      <c r="D25" s="65"/>
      <c r="E25" s="65"/>
      <c r="F25" s="65"/>
      <c r="G25" s="65"/>
    </row>
    <row r="26" spans="1:7" ht="21.75">
      <c r="A26" s="394"/>
      <c r="B26" s="394"/>
      <c r="C26" s="394"/>
      <c r="D26" s="394"/>
      <c r="E26" s="394"/>
    </row>
    <row r="27" spans="1:7" ht="18" customHeight="1">
      <c r="A27" s="394"/>
      <c r="B27" s="394"/>
      <c r="C27" s="394"/>
      <c r="D27" s="394"/>
      <c r="E27" s="394"/>
    </row>
    <row r="28" spans="1:7" ht="18" customHeight="1">
      <c r="A28" s="394"/>
      <c r="B28" s="394"/>
      <c r="C28" s="394"/>
      <c r="D28" s="394"/>
      <c r="E28" s="394"/>
    </row>
    <row r="29" spans="1:7" ht="18" customHeight="1">
      <c r="A29" s="394"/>
      <c r="B29" s="394"/>
      <c r="C29" s="423"/>
      <c r="D29" s="394"/>
      <c r="E29" s="394"/>
    </row>
  </sheetData>
  <mergeCells count="31">
    <mergeCell ref="B18:D18"/>
    <mergeCell ref="A24:B24"/>
    <mergeCell ref="A3:F3"/>
    <mergeCell ref="G4:G18"/>
    <mergeCell ref="A11:A12"/>
    <mergeCell ref="B11:B12"/>
    <mergeCell ref="C11:C12"/>
    <mergeCell ref="D11:D12"/>
    <mergeCell ref="F11:F12"/>
    <mergeCell ref="A4:F4"/>
    <mergeCell ref="A19:B19"/>
    <mergeCell ref="A21:B21"/>
    <mergeCell ref="A22:B22"/>
    <mergeCell ref="A23:B23"/>
    <mergeCell ref="F21:G21"/>
    <mergeCell ref="F22:G22"/>
    <mergeCell ref="C24:E24"/>
    <mergeCell ref="C19:E19"/>
    <mergeCell ref="C21:E21"/>
    <mergeCell ref="C22:E22"/>
    <mergeCell ref="C23:E23"/>
    <mergeCell ref="F24:G24"/>
    <mergeCell ref="F23:G23"/>
    <mergeCell ref="A29:B29"/>
    <mergeCell ref="C26:E26"/>
    <mergeCell ref="C27:E27"/>
    <mergeCell ref="C28:E28"/>
    <mergeCell ref="C29:E29"/>
    <mergeCell ref="A26:B26"/>
    <mergeCell ref="A27:B27"/>
    <mergeCell ref="A28:B28"/>
  </mergeCells>
  <printOptions horizontalCentered="1"/>
  <pageMargins left="0.51181102362204722" right="0.51181102362204722" top="0.43307086614173229" bottom="0.19685039370078741" header="0.27559055118110237" footer="0.11811023622047245"/>
  <pageSetup paperSize="9" scale="90" orientation="landscape" r:id="rId1"/>
  <headerFooter alignWithMargins="0">
    <oddHeader>&amp;R&amp;"Cordia New,Regular"แบบ ปร.4 (พ)   แผ่นที่&amp;P/&amp;N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10"/>
    <pageSetUpPr fitToPage="1"/>
  </sheetPr>
  <dimension ref="A1:IX826"/>
  <sheetViews>
    <sheetView showGridLines="0" view="pageBreakPreview" zoomScale="90" zoomScaleNormal="100" zoomScaleSheetLayoutView="90" workbookViewId="0">
      <selection activeCell="E92" sqref="E92"/>
    </sheetView>
  </sheetViews>
  <sheetFormatPr defaultColWidth="9.33203125" defaultRowHeight="0" customHeight="1" zeroHeight="1"/>
  <cols>
    <col min="1" max="1" width="6.6640625" style="1" customWidth="1"/>
    <col min="2" max="2" width="59" style="1" customWidth="1"/>
    <col min="3" max="3" width="14.33203125" style="257" customWidth="1"/>
    <col min="4" max="4" width="8.6640625" style="67" customWidth="1"/>
    <col min="5" max="5" width="14.83203125" style="257" customWidth="1"/>
    <col min="6" max="6" width="15" style="257" customWidth="1"/>
    <col min="7" max="7" width="14" style="257" bestFit="1" customWidth="1"/>
    <col min="8" max="8" width="14.6640625" style="257" customWidth="1"/>
    <col min="9" max="9" width="17.6640625" style="257" customWidth="1"/>
    <col min="10" max="10" width="9.6640625" style="1" customWidth="1"/>
    <col min="11" max="11" width="16.1640625" style="74" customWidth="1"/>
    <col min="12" max="12" width="22" style="80" customWidth="1"/>
    <col min="13" max="13" width="16.1640625" style="80" customWidth="1"/>
    <col min="14" max="14" width="15.1640625" style="137" customWidth="1"/>
    <col min="15" max="15" width="14.6640625" style="80" customWidth="1"/>
    <col min="16" max="16" width="24.83203125" style="1" customWidth="1"/>
    <col min="17" max="17" width="15.5" style="1" customWidth="1"/>
    <col min="18" max="18" width="13.1640625" style="1" customWidth="1"/>
    <col min="19" max="19" width="14.83203125" style="1" customWidth="1"/>
    <col min="20" max="25" width="13.1640625" style="1" customWidth="1"/>
    <col min="26" max="26" width="9.33203125" style="1" customWidth="1"/>
    <col min="27" max="16384" width="9.33203125" style="1"/>
  </cols>
  <sheetData>
    <row r="1" spans="1:22" ht="27" customHeight="1">
      <c r="C1" s="220"/>
      <c r="D1" s="66"/>
      <c r="E1" s="220"/>
      <c r="F1" s="220"/>
      <c r="G1" s="220"/>
      <c r="H1" s="220"/>
      <c r="I1" s="436"/>
      <c r="J1" s="436"/>
      <c r="K1" s="332"/>
      <c r="L1" s="221"/>
      <c r="M1" s="221"/>
      <c r="N1" s="221"/>
    </row>
    <row r="2" spans="1:22" s="9" customFormat="1" ht="23.25">
      <c r="A2" s="437" t="s">
        <v>80</v>
      </c>
      <c r="B2" s="437"/>
      <c r="C2" s="437"/>
      <c r="D2" s="437"/>
      <c r="E2" s="437"/>
      <c r="F2" s="437"/>
      <c r="G2" s="437"/>
      <c r="H2" s="437"/>
      <c r="I2" s="437"/>
      <c r="J2" s="437"/>
      <c r="K2" s="332"/>
      <c r="L2" s="221"/>
      <c r="M2" s="221"/>
      <c r="N2" s="222" t="s">
        <v>150</v>
      </c>
      <c r="O2" s="137"/>
    </row>
    <row r="3" spans="1:22" ht="21" customHeight="1">
      <c r="A3" s="5" t="s">
        <v>369</v>
      </c>
      <c r="B3" s="7"/>
      <c r="C3" s="224"/>
      <c r="D3" s="223"/>
      <c r="E3" s="224"/>
      <c r="F3" s="224"/>
      <c r="G3" s="224"/>
      <c r="H3" s="224"/>
      <c r="I3" s="224" t="s">
        <v>45</v>
      </c>
      <c r="J3" s="7"/>
      <c r="K3" s="332"/>
      <c r="L3" s="221"/>
      <c r="M3" s="221"/>
      <c r="N3" s="222" t="s">
        <v>150</v>
      </c>
    </row>
    <row r="4" spans="1:22" ht="21" customHeight="1">
      <c r="A4" s="5" t="s">
        <v>367</v>
      </c>
      <c r="B4" s="7"/>
      <c r="C4" s="224"/>
      <c r="D4" s="223"/>
      <c r="E4" s="224"/>
      <c r="F4" s="224"/>
      <c r="G4" s="224"/>
      <c r="H4" s="224"/>
      <c r="I4" s="224"/>
      <c r="J4" s="7"/>
      <c r="L4" s="221"/>
      <c r="M4" s="221"/>
      <c r="N4" s="222" t="s">
        <v>157</v>
      </c>
    </row>
    <row r="5" spans="1:22" ht="21" customHeight="1">
      <c r="A5" s="27" t="s">
        <v>357</v>
      </c>
      <c r="B5" s="10"/>
      <c r="C5" s="227"/>
      <c r="D5" s="225"/>
      <c r="E5" s="226" t="s">
        <v>344</v>
      </c>
      <c r="F5" s="227"/>
      <c r="G5" s="227"/>
      <c r="H5" s="227"/>
      <c r="I5" s="227"/>
      <c r="J5" s="10"/>
      <c r="L5" s="221"/>
      <c r="M5" s="221"/>
      <c r="N5" s="222" t="s">
        <v>150</v>
      </c>
    </row>
    <row r="6" spans="1:22" ht="21" customHeight="1">
      <c r="A6" s="27" t="s">
        <v>368</v>
      </c>
      <c r="B6" s="10"/>
      <c r="C6" s="227"/>
      <c r="D6" s="225"/>
      <c r="E6" s="227"/>
      <c r="F6" s="227"/>
      <c r="G6" s="227"/>
      <c r="H6" s="227"/>
      <c r="I6" s="227"/>
      <c r="J6" s="10"/>
      <c r="L6" s="221"/>
      <c r="M6" s="221"/>
      <c r="N6" s="222" t="s">
        <v>157</v>
      </c>
    </row>
    <row r="7" spans="1:22" ht="21" customHeight="1">
      <c r="A7" s="27" t="s">
        <v>419</v>
      </c>
      <c r="B7" s="10"/>
      <c r="C7" s="227"/>
      <c r="D7" s="225"/>
      <c r="E7" s="226" t="s">
        <v>420</v>
      </c>
      <c r="F7" s="227"/>
      <c r="G7" s="227"/>
      <c r="H7" s="227"/>
      <c r="I7" s="227"/>
      <c r="J7" s="10"/>
      <c r="K7" s="222"/>
      <c r="L7" s="221"/>
      <c r="M7" s="221"/>
      <c r="N7" s="222"/>
    </row>
    <row r="8" spans="1:22" ht="19.899999999999999" customHeight="1" thickBot="1">
      <c r="C8" s="220"/>
      <c r="D8" s="66"/>
      <c r="E8" s="220"/>
      <c r="F8" s="220"/>
      <c r="G8" s="220"/>
      <c r="H8" s="220"/>
      <c r="I8" s="220"/>
      <c r="J8" s="45" t="s">
        <v>53</v>
      </c>
      <c r="K8" s="74" t="s">
        <v>171</v>
      </c>
      <c r="L8" s="221" t="s">
        <v>172</v>
      </c>
      <c r="M8" s="221" t="s">
        <v>33</v>
      </c>
      <c r="N8" s="222" t="s">
        <v>175</v>
      </c>
    </row>
    <row r="9" spans="1:22" ht="22.5" thickTop="1">
      <c r="A9" s="438" t="s">
        <v>39</v>
      </c>
      <c r="B9" s="438" t="s">
        <v>40</v>
      </c>
      <c r="C9" s="440" t="s">
        <v>17</v>
      </c>
      <c r="D9" s="442" t="s">
        <v>18</v>
      </c>
      <c r="E9" s="444" t="s">
        <v>59</v>
      </c>
      <c r="F9" s="445"/>
      <c r="G9" s="444" t="s">
        <v>1</v>
      </c>
      <c r="H9" s="445"/>
      <c r="I9" s="228" t="s">
        <v>60</v>
      </c>
      <c r="J9" s="438" t="s">
        <v>20</v>
      </c>
      <c r="K9" s="74">
        <v>0.15</v>
      </c>
      <c r="L9" s="74">
        <v>20</v>
      </c>
      <c r="M9" s="74">
        <v>50</v>
      </c>
      <c r="N9" s="74">
        <f>L9*M9</f>
        <v>1000</v>
      </c>
      <c r="O9" s="70"/>
      <c r="P9" s="70">
        <v>1258</v>
      </c>
      <c r="Q9" s="70">
        <v>383</v>
      </c>
      <c r="R9" s="70">
        <f>SUM(P9:Q9)</f>
        <v>1641</v>
      </c>
    </row>
    <row r="10" spans="1:22" ht="22.5" thickBot="1">
      <c r="A10" s="439"/>
      <c r="B10" s="439"/>
      <c r="C10" s="441"/>
      <c r="D10" s="443"/>
      <c r="E10" s="229" t="s">
        <v>37</v>
      </c>
      <c r="F10" s="229" t="s">
        <v>19</v>
      </c>
      <c r="G10" s="229" t="s">
        <v>37</v>
      </c>
      <c r="H10" s="229" t="s">
        <v>19</v>
      </c>
      <c r="I10" s="230" t="s">
        <v>36</v>
      </c>
      <c r="J10" s="439"/>
      <c r="L10" s="74"/>
      <c r="M10" s="74"/>
      <c r="N10" s="74"/>
      <c r="O10" s="70"/>
      <c r="P10" s="70">
        <f>ปร.6!C19</f>
        <v>0</v>
      </c>
      <c r="Q10" s="70"/>
      <c r="R10" s="70"/>
    </row>
    <row r="11" spans="1:22" s="36" customFormat="1" ht="22.5" thickTop="1">
      <c r="A11" s="82">
        <v>1</v>
      </c>
      <c r="B11" s="231" t="s">
        <v>178</v>
      </c>
      <c r="C11" s="75"/>
      <c r="D11" s="232"/>
      <c r="E11" s="75"/>
      <c r="F11" s="75"/>
      <c r="G11" s="75"/>
      <c r="H11" s="75"/>
      <c r="I11" s="75"/>
      <c r="J11" s="233"/>
      <c r="K11" s="74"/>
      <c r="L11" s="234"/>
      <c r="M11" s="74"/>
      <c r="N11" s="74"/>
      <c r="O11" s="70"/>
      <c r="P11" s="70"/>
      <c r="Q11" s="70"/>
      <c r="R11" s="70"/>
    </row>
    <row r="12" spans="1:22" s="36" customFormat="1" ht="21.75">
      <c r="A12" s="72"/>
      <c r="B12" s="235"/>
      <c r="C12" s="365"/>
      <c r="D12" s="236"/>
      <c r="E12" s="73"/>
      <c r="F12" s="73"/>
      <c r="G12" s="237"/>
      <c r="H12" s="73"/>
      <c r="I12" s="237"/>
      <c r="J12" s="238"/>
      <c r="K12" s="74"/>
      <c r="L12" s="234"/>
      <c r="M12" s="234"/>
      <c r="N12" s="234"/>
      <c r="O12" s="234"/>
      <c r="P12" s="234"/>
      <c r="Q12" s="234"/>
      <c r="R12" s="234"/>
      <c r="S12" s="234"/>
      <c r="T12" s="234"/>
      <c r="U12" s="234"/>
      <c r="V12" s="234"/>
    </row>
    <row r="13" spans="1:22" s="145" customFormat="1" ht="21.75">
      <c r="A13" s="72"/>
      <c r="B13" s="239" t="s">
        <v>353</v>
      </c>
      <c r="C13" s="365"/>
      <c r="D13" s="236"/>
      <c r="E13" s="73"/>
      <c r="F13" s="73"/>
      <c r="G13" s="237"/>
      <c r="H13" s="73"/>
      <c r="I13" s="237"/>
      <c r="J13" s="240"/>
      <c r="K13" s="7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234"/>
    </row>
    <row r="14" spans="1:22" s="36" customFormat="1" ht="21.75">
      <c r="A14" s="72"/>
      <c r="B14" s="239" t="s">
        <v>253</v>
      </c>
      <c r="C14" s="365"/>
      <c r="D14" s="236"/>
      <c r="E14" s="73"/>
      <c r="F14" s="73"/>
      <c r="G14" s="237"/>
      <c r="H14" s="73"/>
      <c r="I14" s="237"/>
      <c r="J14" s="238"/>
      <c r="K14" s="74"/>
      <c r="L14" s="234"/>
      <c r="M14" s="234"/>
      <c r="N14" s="234"/>
      <c r="O14" s="234"/>
      <c r="P14" s="234"/>
      <c r="Q14" s="234"/>
      <c r="R14" s="234"/>
      <c r="S14" s="234"/>
      <c r="T14" s="234"/>
      <c r="U14" s="234"/>
      <c r="V14" s="234"/>
    </row>
    <row r="15" spans="1:22" s="36" customFormat="1" ht="21.75">
      <c r="A15" s="72"/>
      <c r="B15" s="241" t="s">
        <v>375</v>
      </c>
      <c r="C15" s="365">
        <v>1</v>
      </c>
      <c r="D15" s="236" t="s">
        <v>176</v>
      </c>
      <c r="E15" s="73"/>
      <c r="F15" s="73"/>
      <c r="G15" s="336"/>
      <c r="H15" s="73"/>
      <c r="I15" s="237">
        <f>ROUND((F15+H15),2)</f>
        <v>0</v>
      </c>
      <c r="J15" s="238"/>
      <c r="K15" s="74"/>
      <c r="L15" s="234"/>
      <c r="M15" s="234"/>
      <c r="N15" s="234"/>
      <c r="O15" s="234"/>
      <c r="P15" s="234"/>
      <c r="Q15" s="234"/>
      <c r="R15" s="234"/>
      <c r="S15" s="234"/>
      <c r="T15" s="234"/>
      <c r="U15" s="234"/>
      <c r="V15" s="234"/>
    </row>
    <row r="16" spans="1:22" s="36" customFormat="1" ht="21.75">
      <c r="A16" s="72"/>
      <c r="B16" s="241" t="s">
        <v>396</v>
      </c>
      <c r="C16" s="365">
        <v>1</v>
      </c>
      <c r="D16" s="236" t="s">
        <v>176</v>
      </c>
      <c r="E16" s="73"/>
      <c r="F16" s="73"/>
      <c r="G16" s="336"/>
      <c r="H16" s="73"/>
      <c r="I16" s="237">
        <f t="shared" ref="I16:I79" si="0">ROUND((F16+H16),2)</f>
        <v>0</v>
      </c>
      <c r="J16" s="238"/>
      <c r="K16" s="74"/>
      <c r="L16" s="234"/>
      <c r="M16" s="234"/>
      <c r="N16" s="234"/>
      <c r="O16" s="234"/>
      <c r="P16" s="234"/>
      <c r="Q16" s="234"/>
      <c r="R16" s="234"/>
      <c r="S16" s="234"/>
      <c r="T16" s="234"/>
      <c r="U16" s="234"/>
      <c r="V16" s="234"/>
    </row>
    <row r="17" spans="1:78" s="36" customFormat="1" ht="21.75">
      <c r="A17" s="72"/>
      <c r="B17" s="241" t="s">
        <v>180</v>
      </c>
      <c r="C17" s="365">
        <v>1</v>
      </c>
      <c r="D17" s="236" t="s">
        <v>176</v>
      </c>
      <c r="E17" s="73"/>
      <c r="F17" s="73"/>
      <c r="G17" s="336"/>
      <c r="H17" s="73"/>
      <c r="I17" s="237">
        <f t="shared" si="0"/>
        <v>0</v>
      </c>
      <c r="J17" s="238"/>
      <c r="K17" s="74"/>
      <c r="L17" s="234"/>
      <c r="M17" s="234"/>
      <c r="N17" s="234"/>
      <c r="O17" s="234"/>
      <c r="P17" s="234"/>
      <c r="Q17" s="234"/>
      <c r="R17" s="234"/>
      <c r="S17" s="234"/>
      <c r="T17" s="234"/>
      <c r="U17" s="234"/>
      <c r="V17" s="234"/>
    </row>
    <row r="18" spans="1:78" s="36" customFormat="1" ht="21.75">
      <c r="A18" s="72"/>
      <c r="B18" s="241" t="s">
        <v>181</v>
      </c>
      <c r="C18" s="365">
        <v>1</v>
      </c>
      <c r="D18" s="236" t="s">
        <v>176</v>
      </c>
      <c r="E18" s="73"/>
      <c r="F18" s="73"/>
      <c r="G18" s="336"/>
      <c r="H18" s="73"/>
      <c r="I18" s="237">
        <f t="shared" si="0"/>
        <v>0</v>
      </c>
      <c r="J18" s="238"/>
      <c r="K18" s="74"/>
      <c r="L18" s="234"/>
      <c r="M18" s="234"/>
      <c r="N18" s="234"/>
      <c r="O18" s="234"/>
      <c r="P18" s="234"/>
      <c r="Q18" s="234"/>
      <c r="R18" s="234"/>
      <c r="S18" s="234"/>
      <c r="T18" s="234"/>
      <c r="U18" s="234"/>
      <c r="V18" s="234"/>
    </row>
    <row r="19" spans="1:78" s="36" customFormat="1" ht="21.75">
      <c r="A19" s="72"/>
      <c r="B19" s="241" t="s">
        <v>182</v>
      </c>
      <c r="C19" s="365">
        <v>1</v>
      </c>
      <c r="D19" s="236" t="s">
        <v>176</v>
      </c>
      <c r="E19" s="73"/>
      <c r="F19" s="73"/>
      <c r="G19" s="336"/>
      <c r="H19" s="73"/>
      <c r="I19" s="237">
        <f t="shared" si="0"/>
        <v>0</v>
      </c>
      <c r="J19" s="238"/>
      <c r="K19" s="74"/>
      <c r="L19" s="234"/>
      <c r="M19" s="234"/>
      <c r="N19" s="234"/>
      <c r="O19" s="234"/>
      <c r="P19" s="234"/>
      <c r="Q19" s="234"/>
      <c r="R19" s="234"/>
      <c r="S19" s="234"/>
      <c r="T19" s="234"/>
      <c r="U19" s="234"/>
      <c r="V19" s="234"/>
    </row>
    <row r="20" spans="1:78" s="36" customFormat="1" ht="21.75">
      <c r="A20" s="72"/>
      <c r="B20" s="241" t="s">
        <v>183</v>
      </c>
      <c r="C20" s="365">
        <v>1</v>
      </c>
      <c r="D20" s="236" t="s">
        <v>176</v>
      </c>
      <c r="E20" s="73"/>
      <c r="F20" s="73"/>
      <c r="G20" s="336"/>
      <c r="H20" s="73"/>
      <c r="I20" s="237">
        <f t="shared" si="0"/>
        <v>0</v>
      </c>
      <c r="J20" s="238"/>
      <c r="K20" s="74"/>
      <c r="L20" s="234"/>
      <c r="M20" s="234"/>
      <c r="N20" s="234"/>
      <c r="O20" s="234"/>
      <c r="P20" s="234"/>
      <c r="Q20" s="234"/>
      <c r="R20" s="234"/>
      <c r="S20" s="234"/>
      <c r="T20" s="234"/>
      <c r="U20" s="234"/>
      <c r="V20" s="234"/>
    </row>
    <row r="21" spans="1:78" s="36" customFormat="1" ht="21.75">
      <c r="A21" s="72"/>
      <c r="B21" s="239" t="s">
        <v>254</v>
      </c>
      <c r="C21" s="365"/>
      <c r="D21" s="236"/>
      <c r="E21" s="73"/>
      <c r="F21" s="73"/>
      <c r="G21" s="336"/>
      <c r="H21" s="73"/>
      <c r="I21" s="237">
        <f t="shared" si="0"/>
        <v>0</v>
      </c>
      <c r="J21" s="238"/>
      <c r="K21" s="74"/>
      <c r="L21" s="234"/>
      <c r="M21" s="234"/>
      <c r="N21" s="234"/>
      <c r="O21" s="234"/>
      <c r="P21" s="234"/>
      <c r="Q21" s="234"/>
      <c r="R21" s="234"/>
      <c r="S21" s="234"/>
      <c r="T21" s="234"/>
      <c r="U21" s="234"/>
      <c r="V21" s="234"/>
    </row>
    <row r="22" spans="1:78" s="36" customFormat="1" ht="21.75">
      <c r="A22" s="72"/>
      <c r="B22" s="241" t="s">
        <v>376</v>
      </c>
      <c r="C22" s="365">
        <v>1</v>
      </c>
      <c r="D22" s="236" t="s">
        <v>176</v>
      </c>
      <c r="E22" s="73"/>
      <c r="F22" s="73"/>
      <c r="G22" s="336"/>
      <c r="H22" s="73"/>
      <c r="I22" s="237">
        <f t="shared" si="0"/>
        <v>0</v>
      </c>
      <c r="J22" s="238"/>
      <c r="K22" s="74"/>
      <c r="L22" s="234"/>
      <c r="M22" s="234"/>
      <c r="N22" s="234"/>
      <c r="O22" s="234"/>
      <c r="P22" s="234"/>
      <c r="Q22" s="234"/>
      <c r="R22" s="234"/>
      <c r="S22" s="234"/>
      <c r="T22" s="234"/>
      <c r="U22" s="234"/>
      <c r="V22" s="234"/>
    </row>
    <row r="23" spans="1:78" s="36" customFormat="1" ht="21.75">
      <c r="A23" s="72"/>
      <c r="B23" s="241" t="s">
        <v>396</v>
      </c>
      <c r="C23" s="365">
        <v>1</v>
      </c>
      <c r="D23" s="236" t="s">
        <v>176</v>
      </c>
      <c r="E23" s="73"/>
      <c r="F23" s="73"/>
      <c r="G23" s="336"/>
      <c r="H23" s="73"/>
      <c r="I23" s="237">
        <f t="shared" si="0"/>
        <v>0</v>
      </c>
      <c r="J23" s="238"/>
      <c r="K23" s="74"/>
      <c r="L23" s="234"/>
      <c r="M23" s="234"/>
      <c r="N23" s="234"/>
      <c r="O23" s="234"/>
      <c r="P23" s="234"/>
      <c r="Q23" s="234"/>
      <c r="R23" s="234"/>
      <c r="S23" s="234"/>
      <c r="T23" s="234"/>
      <c r="U23" s="234"/>
      <c r="V23" s="234"/>
    </row>
    <row r="24" spans="1:78" s="36" customFormat="1" ht="21.75">
      <c r="A24" s="72"/>
      <c r="B24" s="241" t="s">
        <v>181</v>
      </c>
      <c r="C24" s="365">
        <v>1</v>
      </c>
      <c r="D24" s="236" t="s">
        <v>176</v>
      </c>
      <c r="E24" s="73"/>
      <c r="F24" s="73"/>
      <c r="G24" s="336"/>
      <c r="H24" s="73"/>
      <c r="I24" s="237">
        <f t="shared" si="0"/>
        <v>0</v>
      </c>
      <c r="J24" s="238"/>
      <c r="K24" s="74"/>
      <c r="L24" s="234"/>
      <c r="M24" s="234"/>
      <c r="N24" s="234"/>
      <c r="O24" s="234"/>
      <c r="P24" s="234"/>
      <c r="Q24" s="234"/>
      <c r="R24" s="234"/>
      <c r="S24" s="234"/>
      <c r="T24" s="234"/>
      <c r="U24" s="234"/>
      <c r="V24" s="234"/>
    </row>
    <row r="25" spans="1:78" s="36" customFormat="1" ht="21.75">
      <c r="A25" s="72"/>
      <c r="B25" s="241" t="s">
        <v>185</v>
      </c>
      <c r="C25" s="365">
        <v>1</v>
      </c>
      <c r="D25" s="236" t="s">
        <v>176</v>
      </c>
      <c r="E25" s="73"/>
      <c r="F25" s="73"/>
      <c r="G25" s="336"/>
      <c r="H25" s="73"/>
      <c r="I25" s="237">
        <f t="shared" si="0"/>
        <v>0</v>
      </c>
      <c r="J25" s="238"/>
      <c r="K25" s="74"/>
      <c r="L25" s="234"/>
      <c r="M25" s="234"/>
      <c r="N25" s="234"/>
      <c r="O25" s="234"/>
      <c r="P25" s="234"/>
      <c r="Q25" s="234"/>
      <c r="R25" s="234"/>
      <c r="S25" s="234"/>
      <c r="T25" s="234"/>
      <c r="U25" s="234"/>
      <c r="V25" s="234"/>
    </row>
    <row r="26" spans="1:78" s="36" customFormat="1" ht="43.5">
      <c r="A26" s="72"/>
      <c r="B26" s="242" t="s">
        <v>255</v>
      </c>
      <c r="C26" s="365">
        <v>1</v>
      </c>
      <c r="D26" s="236" t="s">
        <v>176</v>
      </c>
      <c r="E26" s="73"/>
      <c r="F26" s="73"/>
      <c r="G26" s="336"/>
      <c r="H26" s="73"/>
      <c r="I26" s="237">
        <f t="shared" si="0"/>
        <v>0</v>
      </c>
      <c r="J26" s="238"/>
      <c r="K26" s="74"/>
      <c r="L26" s="234"/>
      <c r="M26" s="234"/>
      <c r="N26" s="234"/>
      <c r="O26" s="234"/>
      <c r="P26" s="234"/>
      <c r="Q26" s="234"/>
      <c r="R26" s="234"/>
      <c r="S26" s="234"/>
      <c r="T26" s="234"/>
      <c r="U26" s="234"/>
      <c r="V26" s="234"/>
    </row>
    <row r="27" spans="1:78" s="36" customFormat="1" ht="21.75">
      <c r="A27" s="72"/>
      <c r="B27" s="241" t="s">
        <v>183</v>
      </c>
      <c r="C27" s="365">
        <v>1</v>
      </c>
      <c r="D27" s="236" t="s">
        <v>176</v>
      </c>
      <c r="E27" s="73"/>
      <c r="F27" s="73"/>
      <c r="G27" s="336"/>
      <c r="H27" s="73"/>
      <c r="I27" s="237">
        <f t="shared" si="0"/>
        <v>0</v>
      </c>
      <c r="J27" s="238"/>
      <c r="K27" s="74">
        <v>1200000</v>
      </c>
      <c r="L27" s="234">
        <v>1557500</v>
      </c>
      <c r="M27" s="234">
        <f>L27-K27</f>
        <v>357500</v>
      </c>
      <c r="N27" s="234"/>
      <c r="O27" s="234"/>
      <c r="P27" s="234"/>
      <c r="Q27" s="234"/>
      <c r="R27" s="234"/>
      <c r="S27" s="234"/>
      <c r="T27" s="234"/>
      <c r="U27" s="234"/>
      <c r="V27" s="234"/>
    </row>
    <row r="28" spans="1:78" s="36" customFormat="1" ht="21.75">
      <c r="A28" s="312"/>
      <c r="B28" s="333" t="s">
        <v>350</v>
      </c>
      <c r="C28" s="366">
        <v>9800</v>
      </c>
      <c r="D28" s="335" t="s">
        <v>21</v>
      </c>
      <c r="E28" s="334"/>
      <c r="F28" s="73"/>
      <c r="G28" s="336"/>
      <c r="H28" s="73"/>
      <c r="I28" s="237">
        <f t="shared" si="0"/>
        <v>0</v>
      </c>
      <c r="J28" s="337"/>
      <c r="K28" s="74">
        <v>207400</v>
      </c>
      <c r="L28" s="234">
        <v>341600</v>
      </c>
      <c r="M28" s="234">
        <f>L28-K28</f>
        <v>134200</v>
      </c>
      <c r="N28" s="234">
        <f>SUM(M27:M28)</f>
        <v>491700</v>
      </c>
      <c r="O28" s="234">
        <f>N28*'ปร.5(ก)'!D13</f>
        <v>0</v>
      </c>
      <c r="P28" s="234"/>
      <c r="Q28" s="234"/>
      <c r="R28" s="234"/>
      <c r="S28" s="234"/>
      <c r="T28" s="234"/>
      <c r="U28" s="234"/>
      <c r="V28" s="234"/>
    </row>
    <row r="29" spans="1:78" s="36" customFormat="1" ht="21.75">
      <c r="A29" s="312"/>
      <c r="B29" s="333" t="s">
        <v>184</v>
      </c>
      <c r="C29" s="366">
        <v>1220</v>
      </c>
      <c r="D29" s="335" t="s">
        <v>21</v>
      </c>
      <c r="E29" s="334"/>
      <c r="F29" s="73"/>
      <c r="G29" s="336"/>
      <c r="H29" s="73"/>
      <c r="I29" s="237">
        <f t="shared" si="0"/>
        <v>0</v>
      </c>
      <c r="J29" s="337"/>
      <c r="K29" s="74">
        <v>15</v>
      </c>
      <c r="L29" s="234">
        <v>678</v>
      </c>
      <c r="M29" s="234">
        <f>L29/K29</f>
        <v>45.2</v>
      </c>
      <c r="N29" s="234">
        <v>12</v>
      </c>
      <c r="O29" s="234">
        <f>M29*N29</f>
        <v>542.40000000000009</v>
      </c>
      <c r="P29" s="234"/>
      <c r="Q29" s="234"/>
      <c r="R29" s="234"/>
      <c r="S29" s="234"/>
      <c r="T29" s="234"/>
      <c r="U29" s="234"/>
      <c r="V29" s="234"/>
    </row>
    <row r="30" spans="1:78" s="145" customFormat="1" ht="21.75">
      <c r="A30" s="72"/>
      <c r="B30" s="239" t="s">
        <v>179</v>
      </c>
      <c r="C30" s="365"/>
      <c r="D30" s="236"/>
      <c r="E30" s="73"/>
      <c r="F30" s="73"/>
      <c r="G30" s="237"/>
      <c r="H30" s="73"/>
      <c r="I30" s="237">
        <f t="shared" si="0"/>
        <v>0</v>
      </c>
      <c r="J30" s="240"/>
      <c r="K30" s="74"/>
      <c r="L30" s="234"/>
      <c r="M30" s="234"/>
      <c r="N30" s="234"/>
      <c r="O30" s="234"/>
      <c r="P30" s="234"/>
      <c r="Q30" s="234"/>
      <c r="R30" s="234"/>
      <c r="S30" s="234"/>
      <c r="T30" s="234"/>
      <c r="U30" s="234"/>
      <c r="V30" s="234"/>
    </row>
    <row r="31" spans="1:78" s="243" customFormat="1" ht="21.75">
      <c r="A31" s="72"/>
      <c r="B31" s="241" t="s">
        <v>377</v>
      </c>
      <c r="C31" s="365">
        <v>111</v>
      </c>
      <c r="D31" s="236" t="s">
        <v>41</v>
      </c>
      <c r="E31" s="234"/>
      <c r="F31" s="73"/>
      <c r="G31" s="237"/>
      <c r="H31" s="73"/>
      <c r="I31" s="237">
        <f t="shared" si="0"/>
        <v>0</v>
      </c>
      <c r="J31" s="238"/>
      <c r="K31" s="74">
        <v>15</v>
      </c>
      <c r="L31" s="234">
        <v>3691.59</v>
      </c>
      <c r="M31" s="234">
        <f>L31/K31</f>
        <v>246.10600000000002</v>
      </c>
      <c r="N31" s="234">
        <v>12</v>
      </c>
      <c r="O31" s="234">
        <f>M31*N31</f>
        <v>2953.2720000000004</v>
      </c>
      <c r="P31" s="234"/>
      <c r="Q31" s="234"/>
      <c r="R31" s="234"/>
      <c r="S31" s="234"/>
      <c r="T31" s="234"/>
      <c r="U31" s="234"/>
      <c r="V31" s="234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</row>
    <row r="32" spans="1:78" s="36" customFormat="1" ht="21.75">
      <c r="A32" s="72"/>
      <c r="B32" s="241" t="s">
        <v>247</v>
      </c>
      <c r="C32" s="365">
        <f>C31</f>
        <v>111</v>
      </c>
      <c r="D32" s="236" t="s">
        <v>41</v>
      </c>
      <c r="E32" s="73"/>
      <c r="F32" s="73"/>
      <c r="G32" s="237"/>
      <c r="H32" s="73"/>
      <c r="I32" s="237">
        <f t="shared" si="0"/>
        <v>0</v>
      </c>
      <c r="J32" s="238"/>
      <c r="K32" s="74"/>
      <c r="L32" s="234"/>
      <c r="M32" s="234"/>
      <c r="N32" s="234"/>
      <c r="O32" s="234"/>
      <c r="P32" s="234"/>
      <c r="Q32" s="234"/>
      <c r="R32" s="234"/>
      <c r="S32" s="234"/>
      <c r="T32" s="234"/>
      <c r="U32" s="234"/>
      <c r="V32" s="234"/>
    </row>
    <row r="33" spans="1:22" s="36" customFormat="1" ht="21.75">
      <c r="A33" s="72"/>
      <c r="B33" s="241" t="s">
        <v>248</v>
      </c>
      <c r="C33" s="365">
        <v>83</v>
      </c>
      <c r="D33" s="236" t="s">
        <v>21</v>
      </c>
      <c r="E33" s="73"/>
      <c r="F33" s="73"/>
      <c r="G33" s="237"/>
      <c r="H33" s="73"/>
      <c r="I33" s="237">
        <f t="shared" si="0"/>
        <v>0</v>
      </c>
      <c r="J33" s="238"/>
      <c r="K33" s="74"/>
      <c r="L33" s="234"/>
      <c r="M33" s="234"/>
      <c r="N33" s="234"/>
      <c r="O33" s="234"/>
      <c r="P33" s="234"/>
      <c r="Q33" s="234"/>
      <c r="R33" s="234"/>
      <c r="S33" s="234"/>
      <c r="T33" s="234"/>
      <c r="U33" s="234"/>
      <c r="V33" s="234"/>
    </row>
    <row r="34" spans="1:22" s="36" customFormat="1" ht="21.75">
      <c r="A34" s="72"/>
      <c r="B34" s="241" t="s">
        <v>249</v>
      </c>
      <c r="C34" s="365">
        <v>90</v>
      </c>
      <c r="D34" s="236" t="s">
        <v>21</v>
      </c>
      <c r="E34" s="73"/>
      <c r="F34" s="73"/>
      <c r="G34" s="237"/>
      <c r="H34" s="73"/>
      <c r="I34" s="237">
        <f t="shared" si="0"/>
        <v>0</v>
      </c>
      <c r="J34" s="238"/>
      <c r="K34" s="74"/>
      <c r="L34" s="234">
        <v>7000</v>
      </c>
      <c r="M34" s="234">
        <v>3500</v>
      </c>
      <c r="N34" s="234">
        <f>L34+M34</f>
        <v>10500</v>
      </c>
      <c r="O34" s="234"/>
      <c r="P34" s="234"/>
      <c r="Q34" s="234"/>
      <c r="R34" s="234"/>
      <c r="S34" s="234"/>
      <c r="T34" s="234"/>
      <c r="U34" s="234"/>
      <c r="V34" s="234"/>
    </row>
    <row r="35" spans="1:22" s="36" customFormat="1" ht="21.75">
      <c r="A35" s="72"/>
      <c r="B35" s="241" t="s">
        <v>250</v>
      </c>
      <c r="C35" s="365">
        <v>3.12</v>
      </c>
      <c r="D35" s="236" t="s">
        <v>21</v>
      </c>
      <c r="E35" s="73"/>
      <c r="F35" s="73"/>
      <c r="G35" s="237"/>
      <c r="H35" s="73"/>
      <c r="I35" s="237">
        <f t="shared" si="0"/>
        <v>0</v>
      </c>
      <c r="J35" s="238"/>
      <c r="K35" s="74"/>
      <c r="L35" s="234">
        <v>1</v>
      </c>
      <c r="M35" s="234">
        <v>7000</v>
      </c>
      <c r="N35" s="234"/>
      <c r="O35" s="234"/>
      <c r="P35" s="234"/>
      <c r="Q35" s="234"/>
      <c r="R35" s="234"/>
      <c r="S35" s="234"/>
      <c r="T35" s="234"/>
      <c r="U35" s="234"/>
      <c r="V35" s="234"/>
    </row>
    <row r="36" spans="1:22" s="36" customFormat="1" ht="21.75">
      <c r="A36" s="72"/>
      <c r="B36" s="241" t="s">
        <v>251</v>
      </c>
      <c r="C36" s="365">
        <v>267</v>
      </c>
      <c r="D36" s="236" t="s">
        <v>21</v>
      </c>
      <c r="E36" s="73"/>
      <c r="F36" s="73"/>
      <c r="G36" s="237"/>
      <c r="H36" s="73"/>
      <c r="I36" s="237">
        <f t="shared" si="0"/>
        <v>0</v>
      </c>
      <c r="J36" s="238"/>
      <c r="K36" s="74"/>
      <c r="L36" s="234">
        <v>1.4</v>
      </c>
      <c r="M36" s="234">
        <f>M35*L36</f>
        <v>9800</v>
      </c>
      <c r="N36" s="234"/>
      <c r="O36" s="234"/>
      <c r="P36" s="234"/>
      <c r="Q36" s="234"/>
      <c r="R36" s="234"/>
      <c r="S36" s="234"/>
      <c r="T36" s="234"/>
      <c r="U36" s="234"/>
      <c r="V36" s="234"/>
    </row>
    <row r="37" spans="1:22" s="36" customFormat="1" ht="21.75">
      <c r="A37" s="72"/>
      <c r="B37" s="241" t="s">
        <v>252</v>
      </c>
      <c r="C37" s="365">
        <v>656.34</v>
      </c>
      <c r="D37" s="236" t="s">
        <v>22</v>
      </c>
      <c r="E37" s="73"/>
      <c r="F37" s="73"/>
      <c r="G37" s="237"/>
      <c r="H37" s="73"/>
      <c r="I37" s="237">
        <f t="shared" si="0"/>
        <v>0</v>
      </c>
      <c r="J37" s="238"/>
      <c r="K37" s="74"/>
      <c r="L37" s="234"/>
      <c r="M37" s="234"/>
      <c r="N37" s="234"/>
      <c r="O37" s="234"/>
      <c r="P37" s="234"/>
      <c r="Q37" s="234"/>
      <c r="R37" s="234"/>
      <c r="S37" s="234"/>
      <c r="T37" s="234"/>
      <c r="U37" s="234"/>
      <c r="V37" s="234"/>
    </row>
    <row r="38" spans="1:22" s="36" customFormat="1" ht="21.75">
      <c r="A38" s="72"/>
      <c r="B38" s="241" t="s">
        <v>116</v>
      </c>
      <c r="C38" s="365">
        <f>C37</f>
        <v>656.34</v>
      </c>
      <c r="D38" s="236" t="s">
        <v>22</v>
      </c>
      <c r="E38" s="73"/>
      <c r="F38" s="73"/>
      <c r="G38" s="237"/>
      <c r="H38" s="73"/>
      <c r="I38" s="237">
        <f t="shared" si="0"/>
        <v>0</v>
      </c>
      <c r="J38" s="238"/>
      <c r="K38" s="74"/>
      <c r="L38" s="234"/>
      <c r="M38" s="234"/>
      <c r="N38" s="234"/>
      <c r="O38" s="234"/>
      <c r="P38" s="234"/>
      <c r="Q38" s="234"/>
      <c r="R38" s="234"/>
      <c r="S38" s="234"/>
      <c r="T38" s="234"/>
      <c r="U38" s="234"/>
      <c r="V38" s="234"/>
    </row>
    <row r="39" spans="1:22" s="36" customFormat="1" ht="21.75">
      <c r="A39" s="72"/>
      <c r="B39" s="241" t="s">
        <v>378</v>
      </c>
      <c r="C39" s="365">
        <v>250</v>
      </c>
      <c r="D39" s="236" t="s">
        <v>22</v>
      </c>
      <c r="E39" s="73"/>
      <c r="F39" s="73"/>
      <c r="G39" s="237"/>
      <c r="H39" s="73"/>
      <c r="I39" s="237">
        <f t="shared" si="0"/>
        <v>0</v>
      </c>
      <c r="J39" s="238"/>
      <c r="K39" s="74"/>
      <c r="L39" s="234"/>
      <c r="M39" s="234"/>
      <c r="N39" s="234"/>
      <c r="O39" s="234"/>
      <c r="P39" s="234"/>
      <c r="Q39" s="234"/>
      <c r="R39" s="234"/>
      <c r="S39" s="234"/>
      <c r="T39" s="234"/>
      <c r="U39" s="234"/>
      <c r="V39" s="234"/>
    </row>
    <row r="40" spans="1:22" s="36" customFormat="1" ht="21.75">
      <c r="A40" s="72"/>
      <c r="B40" s="241" t="s">
        <v>397</v>
      </c>
      <c r="C40" s="365">
        <v>120</v>
      </c>
      <c r="D40" s="236" t="s">
        <v>41</v>
      </c>
      <c r="E40" s="73"/>
      <c r="F40" s="73"/>
      <c r="G40" s="237"/>
      <c r="H40" s="73"/>
      <c r="I40" s="237">
        <f t="shared" si="0"/>
        <v>0</v>
      </c>
      <c r="J40" s="238"/>
      <c r="K40" s="74"/>
      <c r="L40" s="234"/>
      <c r="M40" s="234"/>
      <c r="N40" s="234"/>
      <c r="O40" s="234"/>
      <c r="P40" s="234"/>
      <c r="Q40" s="234"/>
      <c r="R40" s="234"/>
      <c r="S40" s="234"/>
      <c r="T40" s="234"/>
      <c r="U40" s="234"/>
      <c r="V40" s="234"/>
    </row>
    <row r="41" spans="1:22" s="36" customFormat="1" ht="21.75">
      <c r="A41" s="72"/>
      <c r="B41" s="241" t="s">
        <v>177</v>
      </c>
      <c r="C41" s="365">
        <f>C37*0.25</f>
        <v>164.08500000000001</v>
      </c>
      <c r="D41" s="236" t="s">
        <v>107</v>
      </c>
      <c r="E41" s="73"/>
      <c r="F41" s="73"/>
      <c r="G41" s="237"/>
      <c r="H41" s="73"/>
      <c r="I41" s="237">
        <f t="shared" si="0"/>
        <v>0</v>
      </c>
      <c r="J41" s="238"/>
      <c r="K41" s="74"/>
      <c r="L41" s="234"/>
      <c r="M41" s="234"/>
      <c r="N41" s="234"/>
      <c r="O41" s="234"/>
      <c r="P41" s="234"/>
      <c r="Q41" s="234"/>
      <c r="R41" s="234"/>
      <c r="S41" s="234"/>
      <c r="T41" s="234"/>
      <c r="U41" s="234"/>
      <c r="V41" s="234"/>
    </row>
    <row r="42" spans="1:22" s="36" customFormat="1" ht="21.75">
      <c r="A42" s="72"/>
      <c r="B42" s="239" t="s">
        <v>256</v>
      </c>
      <c r="C42" s="365"/>
      <c r="D42" s="236"/>
      <c r="E42" s="73"/>
      <c r="F42" s="73"/>
      <c r="G42" s="237"/>
      <c r="H42" s="73"/>
      <c r="I42" s="237">
        <f t="shared" si="0"/>
        <v>0</v>
      </c>
      <c r="J42" s="238"/>
      <c r="K42" s="74"/>
      <c r="L42" s="234"/>
      <c r="M42" s="234"/>
      <c r="N42" s="234"/>
      <c r="O42" s="234"/>
      <c r="P42" s="234"/>
      <c r="Q42" s="234"/>
      <c r="R42" s="234"/>
      <c r="S42" s="234"/>
      <c r="T42" s="234"/>
      <c r="U42" s="234"/>
      <c r="V42" s="234"/>
    </row>
    <row r="43" spans="1:22" s="36" customFormat="1" ht="21.75">
      <c r="A43" s="72"/>
      <c r="B43" s="241" t="s">
        <v>257</v>
      </c>
      <c r="C43" s="365">
        <v>39.25</v>
      </c>
      <c r="D43" s="236" t="s">
        <v>107</v>
      </c>
      <c r="E43" s="73"/>
      <c r="F43" s="73"/>
      <c r="G43" s="237"/>
      <c r="H43" s="73"/>
      <c r="I43" s="237">
        <f t="shared" si="0"/>
        <v>0</v>
      </c>
      <c r="J43" s="238"/>
      <c r="K43" s="74"/>
      <c r="L43" s="234"/>
      <c r="M43" s="234"/>
      <c r="N43" s="234"/>
      <c r="O43" s="234"/>
      <c r="P43" s="234"/>
      <c r="Q43" s="234"/>
      <c r="R43" s="234"/>
      <c r="S43" s="234"/>
      <c r="T43" s="234"/>
      <c r="U43" s="234"/>
      <c r="V43" s="234"/>
    </row>
    <row r="44" spans="1:22" s="36" customFormat="1" ht="21.75">
      <c r="A44" s="72"/>
      <c r="B44" s="241" t="s">
        <v>258</v>
      </c>
      <c r="C44" s="365">
        <v>2367.1</v>
      </c>
      <c r="D44" s="236" t="s">
        <v>107</v>
      </c>
      <c r="E44" s="73"/>
      <c r="F44" s="73"/>
      <c r="G44" s="237"/>
      <c r="H44" s="73"/>
      <c r="I44" s="237">
        <f t="shared" si="0"/>
        <v>0</v>
      </c>
      <c r="J44" s="238"/>
      <c r="K44" s="74"/>
      <c r="L44" s="234"/>
      <c r="M44" s="234"/>
      <c r="N44" s="234"/>
      <c r="O44" s="234"/>
      <c r="P44" s="234"/>
      <c r="Q44" s="234"/>
      <c r="R44" s="234"/>
      <c r="S44" s="234"/>
      <c r="T44" s="234"/>
      <c r="U44" s="234"/>
      <c r="V44" s="234"/>
    </row>
    <row r="45" spans="1:22" s="36" customFormat="1" ht="21.75">
      <c r="A45" s="72"/>
      <c r="B45" s="241" t="s">
        <v>259</v>
      </c>
      <c r="C45" s="365">
        <v>4292.25</v>
      </c>
      <c r="D45" s="236" t="s">
        <v>107</v>
      </c>
      <c r="E45" s="73"/>
      <c r="F45" s="73"/>
      <c r="G45" s="237"/>
      <c r="H45" s="73"/>
      <c r="I45" s="237">
        <f t="shared" si="0"/>
        <v>0</v>
      </c>
      <c r="J45" s="238"/>
      <c r="K45" s="74"/>
      <c r="L45" s="234"/>
      <c r="M45" s="234"/>
      <c r="N45" s="234"/>
      <c r="O45" s="234"/>
      <c r="P45" s="234"/>
      <c r="Q45" s="234"/>
      <c r="R45" s="234"/>
      <c r="S45" s="234"/>
      <c r="T45" s="234"/>
      <c r="U45" s="234"/>
      <c r="V45" s="234"/>
    </row>
    <row r="46" spans="1:22" s="36" customFormat="1" ht="21.75">
      <c r="A46" s="72"/>
      <c r="B46" s="241" t="s">
        <v>260</v>
      </c>
      <c r="C46" s="365">
        <v>13388.63</v>
      </c>
      <c r="D46" s="236" t="s">
        <v>107</v>
      </c>
      <c r="E46" s="73"/>
      <c r="F46" s="73"/>
      <c r="G46" s="237"/>
      <c r="H46" s="73"/>
      <c r="I46" s="237">
        <f t="shared" si="0"/>
        <v>0</v>
      </c>
      <c r="J46" s="238"/>
      <c r="K46" s="74"/>
      <c r="L46" s="234"/>
      <c r="M46" s="234"/>
      <c r="N46" s="234"/>
      <c r="O46" s="234"/>
      <c r="P46" s="234"/>
      <c r="Q46" s="234"/>
      <c r="R46" s="234"/>
      <c r="S46" s="234"/>
      <c r="T46" s="234"/>
      <c r="U46" s="234"/>
      <c r="V46" s="234"/>
    </row>
    <row r="47" spans="1:22" s="36" customFormat="1" ht="21.75">
      <c r="A47" s="72"/>
      <c r="B47" s="241" t="s">
        <v>111</v>
      </c>
      <c r="C47" s="365">
        <f>SUM(C43:C46)*0.018</f>
        <v>361.57013999999998</v>
      </c>
      <c r="D47" s="236" t="s">
        <v>107</v>
      </c>
      <c r="E47" s="73"/>
      <c r="F47" s="73"/>
      <c r="G47" s="237"/>
      <c r="H47" s="73"/>
      <c r="I47" s="237">
        <f t="shared" si="0"/>
        <v>0</v>
      </c>
      <c r="J47" s="238"/>
      <c r="K47" s="74"/>
      <c r="L47" s="234"/>
      <c r="M47" s="234"/>
      <c r="N47" s="234"/>
      <c r="O47" s="234"/>
      <c r="P47" s="234"/>
      <c r="Q47" s="234"/>
      <c r="R47" s="234"/>
      <c r="S47" s="234"/>
      <c r="T47" s="234"/>
      <c r="U47" s="234"/>
      <c r="V47" s="234"/>
    </row>
    <row r="48" spans="1:22" s="243" customFormat="1" ht="21.75">
      <c r="A48" s="72"/>
      <c r="B48" s="241" t="s">
        <v>316</v>
      </c>
      <c r="C48" s="365">
        <f>C91</f>
        <v>347.96</v>
      </c>
      <c r="D48" s="236" t="s">
        <v>22</v>
      </c>
      <c r="E48" s="73"/>
      <c r="F48" s="73"/>
      <c r="G48" s="237"/>
      <c r="H48" s="73"/>
      <c r="I48" s="237">
        <f t="shared" si="0"/>
        <v>0</v>
      </c>
      <c r="J48" s="238"/>
      <c r="K48" s="74"/>
      <c r="L48" s="234">
        <f>SUM(I12:I48)</f>
        <v>0</v>
      </c>
      <c r="M48" s="317">
        <f>L48*'ปร.5(ก)'!D13</f>
        <v>0</v>
      </c>
      <c r="N48" s="234"/>
      <c r="O48" s="234"/>
      <c r="P48" s="234"/>
      <c r="Q48" s="234"/>
      <c r="R48" s="234"/>
      <c r="S48" s="234"/>
      <c r="T48" s="234"/>
      <c r="U48" s="234"/>
      <c r="V48" s="234"/>
    </row>
    <row r="49" spans="1:22" s="36" customFormat="1" ht="21.75">
      <c r="A49" s="72"/>
      <c r="B49" s="239" t="s">
        <v>186</v>
      </c>
      <c r="C49" s="365"/>
      <c r="D49" s="236"/>
      <c r="E49" s="73"/>
      <c r="F49" s="73"/>
      <c r="G49" s="237"/>
      <c r="H49" s="73"/>
      <c r="I49" s="237">
        <f t="shared" si="0"/>
        <v>0</v>
      </c>
      <c r="J49" s="238"/>
      <c r="K49" s="74"/>
      <c r="L49" s="234"/>
      <c r="M49" s="234"/>
      <c r="N49" s="234"/>
      <c r="O49" s="234"/>
      <c r="P49" s="234"/>
      <c r="Q49" s="234"/>
      <c r="R49" s="234"/>
      <c r="S49" s="234"/>
      <c r="T49" s="234"/>
      <c r="U49" s="234"/>
      <c r="V49" s="234"/>
    </row>
    <row r="50" spans="1:22" s="36" customFormat="1" ht="21.75">
      <c r="A50" s="72"/>
      <c r="B50" s="241" t="s">
        <v>187</v>
      </c>
      <c r="C50" s="365">
        <v>6093.22</v>
      </c>
      <c r="D50" s="236" t="s">
        <v>107</v>
      </c>
      <c r="E50" s="73"/>
      <c r="F50" s="73"/>
      <c r="G50" s="237"/>
      <c r="H50" s="73"/>
      <c r="I50" s="237">
        <f t="shared" si="0"/>
        <v>0</v>
      </c>
      <c r="J50" s="238"/>
      <c r="K50" s="74"/>
      <c r="L50" s="234">
        <v>36.5</v>
      </c>
      <c r="M50" s="234">
        <v>1214.95</v>
      </c>
      <c r="N50" s="234">
        <f t="shared" ref="N50:N56" si="1">M50/L50</f>
        <v>33.286301369863018</v>
      </c>
      <c r="O50" s="234"/>
      <c r="P50" s="234"/>
      <c r="Q50" s="234"/>
      <c r="R50" s="234"/>
      <c r="S50" s="234"/>
      <c r="T50" s="234"/>
      <c r="U50" s="234"/>
      <c r="V50" s="234"/>
    </row>
    <row r="51" spans="1:22" s="36" customFormat="1" ht="21.75">
      <c r="A51" s="72"/>
      <c r="B51" s="241" t="s">
        <v>291</v>
      </c>
      <c r="C51" s="365">
        <v>2217.98</v>
      </c>
      <c r="D51" s="236" t="s">
        <v>107</v>
      </c>
      <c r="E51" s="73"/>
      <c r="F51" s="73"/>
      <c r="G51" s="237"/>
      <c r="H51" s="73"/>
      <c r="I51" s="237">
        <f t="shared" si="0"/>
        <v>0</v>
      </c>
      <c r="J51" s="238"/>
      <c r="K51" s="74"/>
      <c r="L51" s="234">
        <v>37.31</v>
      </c>
      <c r="M51" s="234">
        <v>1162</v>
      </c>
      <c r="N51" s="234">
        <f t="shared" si="1"/>
        <v>31.144465290806753</v>
      </c>
      <c r="O51" s="234"/>
      <c r="P51" s="234"/>
      <c r="Q51" s="234"/>
      <c r="R51" s="234"/>
      <c r="S51" s="234"/>
      <c r="T51" s="234"/>
      <c r="U51" s="234"/>
      <c r="V51" s="234"/>
    </row>
    <row r="52" spans="1:22" s="36" customFormat="1" ht="21.75">
      <c r="A52" s="72"/>
      <c r="B52" s="241" t="s">
        <v>292</v>
      </c>
      <c r="C52" s="365">
        <v>1075.33</v>
      </c>
      <c r="D52" s="236" t="s">
        <v>107</v>
      </c>
      <c r="E52" s="73"/>
      <c r="F52" s="73"/>
      <c r="G52" s="237"/>
      <c r="H52" s="73"/>
      <c r="I52" s="237">
        <f t="shared" si="0"/>
        <v>0</v>
      </c>
      <c r="J52" s="238"/>
      <c r="K52" s="74"/>
      <c r="L52" s="234">
        <v>21.59</v>
      </c>
      <c r="M52" s="234">
        <v>673</v>
      </c>
      <c r="N52" s="234">
        <f t="shared" si="1"/>
        <v>31.171838814265865</v>
      </c>
      <c r="O52" s="234"/>
      <c r="P52" s="234"/>
      <c r="Q52" s="234"/>
      <c r="R52" s="234"/>
      <c r="S52" s="234"/>
      <c r="T52" s="234"/>
      <c r="U52" s="234"/>
      <c r="V52" s="234"/>
    </row>
    <row r="53" spans="1:22" s="36" customFormat="1" ht="21.75">
      <c r="A53" s="72"/>
      <c r="B53" s="241" t="s">
        <v>293</v>
      </c>
      <c r="C53" s="365">
        <v>2310.36</v>
      </c>
      <c r="D53" s="236" t="s">
        <v>107</v>
      </c>
      <c r="E53" s="73"/>
      <c r="F53" s="73"/>
      <c r="G53" s="237"/>
      <c r="H53" s="73"/>
      <c r="I53" s="237">
        <f t="shared" si="0"/>
        <v>0</v>
      </c>
      <c r="J53" s="238"/>
      <c r="K53" s="74"/>
      <c r="L53" s="234">
        <v>24.99</v>
      </c>
      <c r="M53" s="234">
        <v>787</v>
      </c>
      <c r="N53" s="234">
        <f t="shared" si="1"/>
        <v>31.492597038815529</v>
      </c>
      <c r="O53" s="234"/>
      <c r="P53" s="234"/>
      <c r="Q53" s="234"/>
      <c r="R53" s="234"/>
      <c r="S53" s="234"/>
      <c r="T53" s="234"/>
      <c r="U53" s="234"/>
      <c r="V53" s="234"/>
    </row>
    <row r="54" spans="1:22" s="36" customFormat="1" ht="21.75">
      <c r="A54" s="72"/>
      <c r="B54" s="241" t="s">
        <v>314</v>
      </c>
      <c r="C54" s="365">
        <v>1309.21</v>
      </c>
      <c r="D54" s="236" t="s">
        <v>107</v>
      </c>
      <c r="E54" s="73"/>
      <c r="F54" s="73"/>
      <c r="G54" s="237"/>
      <c r="H54" s="73"/>
      <c r="I54" s="237">
        <f t="shared" si="0"/>
        <v>0</v>
      </c>
      <c r="J54" s="238"/>
      <c r="K54" s="74"/>
      <c r="L54" s="234">
        <v>15.58</v>
      </c>
      <c r="M54" s="234">
        <v>487</v>
      </c>
      <c r="N54" s="234">
        <f t="shared" si="1"/>
        <v>31.258023106546855</v>
      </c>
      <c r="O54" s="234"/>
      <c r="P54" s="234"/>
      <c r="Q54" s="234"/>
      <c r="R54" s="234"/>
      <c r="S54" s="234"/>
      <c r="T54" s="234"/>
      <c r="U54" s="234"/>
      <c r="V54" s="234"/>
    </row>
    <row r="55" spans="1:22" s="36" customFormat="1" ht="21.75">
      <c r="A55" s="72"/>
      <c r="B55" s="241" t="s">
        <v>188</v>
      </c>
      <c r="C55" s="365">
        <v>342.71999999999997</v>
      </c>
      <c r="D55" s="236" t="s">
        <v>107</v>
      </c>
      <c r="E55" s="73"/>
      <c r="F55" s="73"/>
      <c r="G55" s="237"/>
      <c r="H55" s="73"/>
      <c r="I55" s="237">
        <f t="shared" si="0"/>
        <v>0</v>
      </c>
      <c r="J55" s="238"/>
      <c r="K55" s="74"/>
      <c r="L55" s="234">
        <v>5.63</v>
      </c>
      <c r="M55" s="234">
        <v>189</v>
      </c>
      <c r="N55" s="234">
        <f t="shared" si="1"/>
        <v>33.570159857904088</v>
      </c>
      <c r="O55" s="234"/>
      <c r="P55" s="234"/>
      <c r="Q55" s="234"/>
      <c r="R55" s="234"/>
      <c r="S55" s="234"/>
      <c r="T55" s="234"/>
      <c r="U55" s="234"/>
      <c r="V55" s="234"/>
    </row>
    <row r="56" spans="1:22" s="36" customFormat="1" ht="21.75">
      <c r="A56" s="72"/>
      <c r="B56" s="242" t="s">
        <v>305</v>
      </c>
      <c r="C56" s="365">
        <v>48</v>
      </c>
      <c r="D56" s="236" t="s">
        <v>103</v>
      </c>
      <c r="E56" s="73"/>
      <c r="F56" s="73"/>
      <c r="G56" s="237"/>
      <c r="H56" s="73"/>
      <c r="I56" s="237">
        <f t="shared" si="0"/>
        <v>0</v>
      </c>
      <c r="J56" s="238"/>
      <c r="K56" s="74"/>
      <c r="L56" s="234">
        <v>5</v>
      </c>
      <c r="M56" s="234">
        <v>300</v>
      </c>
      <c r="N56" s="234">
        <f t="shared" si="1"/>
        <v>60</v>
      </c>
      <c r="O56" s="234">
        <f>C56*L56</f>
        <v>240</v>
      </c>
      <c r="P56" s="234"/>
      <c r="Q56" s="234"/>
      <c r="R56" s="234"/>
      <c r="S56" s="234"/>
      <c r="T56" s="234"/>
      <c r="U56" s="234"/>
      <c r="V56" s="234"/>
    </row>
    <row r="57" spans="1:22" s="36" customFormat="1" ht="21.75">
      <c r="A57" s="72"/>
      <c r="B57" s="242" t="s">
        <v>306</v>
      </c>
      <c r="C57" s="365">
        <v>27</v>
      </c>
      <c r="D57" s="236" t="s">
        <v>103</v>
      </c>
      <c r="E57" s="73"/>
      <c r="F57" s="73"/>
      <c r="G57" s="237"/>
      <c r="H57" s="73"/>
      <c r="I57" s="237">
        <f t="shared" si="0"/>
        <v>0</v>
      </c>
      <c r="J57" s="238"/>
      <c r="K57" s="74"/>
      <c r="L57" s="234">
        <v>0.25</v>
      </c>
      <c r="M57" s="234">
        <v>0.25</v>
      </c>
      <c r="N57" s="234">
        <f>M57*L57</f>
        <v>6.25E-2</v>
      </c>
      <c r="O57" s="234">
        <v>370</v>
      </c>
      <c r="P57" s="234">
        <f>O57/N57</f>
        <v>5920</v>
      </c>
      <c r="Q57" s="234"/>
      <c r="R57" s="234"/>
      <c r="S57" s="234"/>
      <c r="T57" s="234"/>
      <c r="U57" s="234"/>
      <c r="V57" s="234"/>
    </row>
    <row r="58" spans="1:22" s="36" customFormat="1" ht="21.75">
      <c r="A58" s="72"/>
      <c r="B58" s="241" t="s">
        <v>308</v>
      </c>
      <c r="C58" s="365">
        <v>36</v>
      </c>
      <c r="D58" s="236" t="s">
        <v>103</v>
      </c>
      <c r="E58" s="73"/>
      <c r="F58" s="73"/>
      <c r="G58" s="237"/>
      <c r="H58" s="73"/>
      <c r="I58" s="237">
        <f t="shared" si="0"/>
        <v>0</v>
      </c>
      <c r="J58" s="238"/>
      <c r="K58" s="74"/>
      <c r="L58" s="234">
        <v>0.3</v>
      </c>
      <c r="M58" s="234">
        <v>0.3</v>
      </c>
      <c r="N58" s="234">
        <f>M58*L58</f>
        <v>0.09</v>
      </c>
      <c r="O58" s="234"/>
      <c r="P58" s="234">
        <f>O58/N58</f>
        <v>0</v>
      </c>
      <c r="Q58" s="234">
        <f>P57*N58</f>
        <v>532.79999999999995</v>
      </c>
      <c r="R58" s="234"/>
      <c r="S58" s="234"/>
      <c r="T58" s="234"/>
      <c r="U58" s="234"/>
      <c r="V58" s="234"/>
    </row>
    <row r="59" spans="1:22" s="36" customFormat="1" ht="21.75">
      <c r="A59" s="72"/>
      <c r="B59" s="241" t="s">
        <v>311</v>
      </c>
      <c r="C59" s="365">
        <v>18</v>
      </c>
      <c r="D59" s="236" t="s">
        <v>103</v>
      </c>
      <c r="E59" s="73"/>
      <c r="F59" s="73"/>
      <c r="G59" s="237"/>
      <c r="H59" s="73"/>
      <c r="I59" s="237">
        <f t="shared" si="0"/>
        <v>0</v>
      </c>
      <c r="J59" s="238"/>
      <c r="K59" s="74"/>
      <c r="L59" s="234">
        <v>0.3</v>
      </c>
      <c r="M59" s="234">
        <v>0.4</v>
      </c>
      <c r="N59" s="234">
        <f>M59*L59</f>
        <v>0.12</v>
      </c>
      <c r="O59" s="234"/>
      <c r="P59" s="234"/>
      <c r="Q59" s="234">
        <f>P57*N59</f>
        <v>710.4</v>
      </c>
      <c r="R59" s="234"/>
      <c r="S59" s="234"/>
      <c r="T59" s="234"/>
      <c r="U59" s="234"/>
      <c r="V59" s="234"/>
    </row>
    <row r="60" spans="1:22" s="36" customFormat="1" ht="21.75">
      <c r="A60" s="72"/>
      <c r="B60" s="242" t="s">
        <v>309</v>
      </c>
      <c r="C60" s="365">
        <v>24</v>
      </c>
      <c r="D60" s="236" t="s">
        <v>103</v>
      </c>
      <c r="E60" s="73"/>
      <c r="F60" s="73"/>
      <c r="G60" s="237"/>
      <c r="H60" s="73"/>
      <c r="I60" s="237">
        <f t="shared" si="0"/>
        <v>0</v>
      </c>
      <c r="J60" s="238"/>
      <c r="K60" s="74">
        <f>SUM(C56:C60)</f>
        <v>153</v>
      </c>
      <c r="L60" s="234">
        <v>0.3</v>
      </c>
      <c r="M60" s="234">
        <v>0.1</v>
      </c>
      <c r="N60" s="234">
        <f>M60*L60</f>
        <v>0.03</v>
      </c>
      <c r="O60" s="234"/>
      <c r="P60" s="234"/>
      <c r="Q60" s="234">
        <f>P57*N60</f>
        <v>177.6</v>
      </c>
      <c r="R60" s="234"/>
      <c r="S60" s="234"/>
      <c r="T60" s="234"/>
      <c r="U60" s="234"/>
      <c r="V60" s="234"/>
    </row>
    <row r="61" spans="1:22" s="36" customFormat="1" ht="21.75">
      <c r="A61" s="72"/>
      <c r="B61" s="241" t="s">
        <v>304</v>
      </c>
      <c r="C61" s="365">
        <f>192+108</f>
        <v>300</v>
      </c>
      <c r="D61" s="236" t="s">
        <v>103</v>
      </c>
      <c r="E61" s="73"/>
      <c r="F61" s="73"/>
      <c r="G61" s="237"/>
      <c r="H61" s="73"/>
      <c r="I61" s="237">
        <f t="shared" si="0"/>
        <v>0</v>
      </c>
      <c r="J61" s="238"/>
      <c r="K61" s="74">
        <f>K60*4</f>
        <v>612</v>
      </c>
      <c r="L61" s="234">
        <v>0.15</v>
      </c>
      <c r="M61" s="234">
        <v>0.15</v>
      </c>
      <c r="N61" s="234">
        <f>M61*L61</f>
        <v>2.2499999999999999E-2</v>
      </c>
      <c r="O61" s="234"/>
      <c r="P61" s="234"/>
      <c r="Q61" s="234">
        <f>P57*N61</f>
        <v>133.19999999999999</v>
      </c>
      <c r="R61" s="234"/>
      <c r="S61" s="234"/>
      <c r="T61" s="234"/>
      <c r="U61" s="234"/>
      <c r="V61" s="234"/>
    </row>
    <row r="62" spans="1:22" s="36" customFormat="1" ht="21.75">
      <c r="A62" s="72"/>
      <c r="B62" s="241" t="s">
        <v>307</v>
      </c>
      <c r="C62" s="365">
        <v>96</v>
      </c>
      <c r="D62" s="236" t="s">
        <v>103</v>
      </c>
      <c r="E62" s="73"/>
      <c r="F62" s="73"/>
      <c r="G62" s="237"/>
      <c r="H62" s="73"/>
      <c r="I62" s="237">
        <f t="shared" si="0"/>
        <v>0</v>
      </c>
      <c r="J62" s="238"/>
      <c r="K62" s="74"/>
      <c r="L62" s="234"/>
      <c r="M62" s="234"/>
      <c r="N62" s="234"/>
      <c r="O62" s="234"/>
      <c r="P62" s="234"/>
      <c r="Q62" s="234"/>
      <c r="R62" s="234"/>
      <c r="S62" s="234"/>
      <c r="T62" s="234"/>
      <c r="U62" s="234"/>
      <c r="V62" s="234"/>
    </row>
    <row r="63" spans="1:22" s="36" customFormat="1" ht="21.75">
      <c r="A63" s="72"/>
      <c r="B63" s="241" t="s">
        <v>310</v>
      </c>
      <c r="C63" s="365">
        <v>72</v>
      </c>
      <c r="D63" s="236" t="s">
        <v>103</v>
      </c>
      <c r="E63" s="73"/>
      <c r="F63" s="73"/>
      <c r="G63" s="237"/>
      <c r="H63" s="73"/>
      <c r="I63" s="237">
        <f t="shared" si="0"/>
        <v>0</v>
      </c>
      <c r="J63" s="238"/>
      <c r="K63" s="74"/>
      <c r="L63" s="234"/>
      <c r="M63" s="234"/>
      <c r="N63" s="234"/>
      <c r="O63" s="234"/>
      <c r="P63" s="234"/>
      <c r="Q63" s="234"/>
      <c r="R63" s="234"/>
      <c r="S63" s="234"/>
      <c r="T63" s="234"/>
      <c r="U63" s="234"/>
      <c r="V63" s="234"/>
    </row>
    <row r="64" spans="1:22" s="36" customFormat="1" ht="21.75">
      <c r="A64" s="72"/>
      <c r="B64" s="241" t="s">
        <v>315</v>
      </c>
      <c r="C64" s="365">
        <v>866.56</v>
      </c>
      <c r="D64" s="236" t="s">
        <v>22</v>
      </c>
      <c r="E64" s="73"/>
      <c r="F64" s="73"/>
      <c r="G64" s="237"/>
      <c r="H64" s="73"/>
      <c r="I64" s="237">
        <f t="shared" si="0"/>
        <v>0</v>
      </c>
      <c r="J64" s="238"/>
      <c r="K64" s="74"/>
      <c r="L64" s="234"/>
      <c r="M64" s="234"/>
      <c r="N64" s="234"/>
      <c r="O64" s="234"/>
      <c r="P64" s="234"/>
      <c r="Q64" s="234"/>
      <c r="R64" s="234"/>
      <c r="S64" s="234"/>
      <c r="T64" s="234"/>
      <c r="U64" s="234"/>
      <c r="V64" s="234"/>
    </row>
    <row r="65" spans="1:31" s="36" customFormat="1" ht="21.75">
      <c r="A65" s="72"/>
      <c r="B65" s="239" t="s">
        <v>189</v>
      </c>
      <c r="C65" s="365"/>
      <c r="D65" s="73"/>
      <c r="E65" s="73"/>
      <c r="F65" s="73"/>
      <c r="G65" s="237"/>
      <c r="H65" s="73"/>
      <c r="I65" s="237">
        <f t="shared" si="0"/>
        <v>0</v>
      </c>
      <c r="J65" s="238"/>
      <c r="K65" s="74"/>
      <c r="L65" s="234"/>
      <c r="M65" s="234"/>
      <c r="N65" s="234"/>
      <c r="O65" s="234"/>
      <c r="P65" s="234"/>
      <c r="Q65" s="234"/>
      <c r="R65" s="234"/>
      <c r="S65" s="234"/>
      <c r="T65" s="234"/>
      <c r="U65" s="234"/>
      <c r="V65" s="234"/>
    </row>
    <row r="66" spans="1:31" s="36" customFormat="1" ht="21.75">
      <c r="A66" s="72"/>
      <c r="B66" s="239" t="s">
        <v>190</v>
      </c>
      <c r="C66" s="365"/>
      <c r="D66" s="73"/>
      <c r="E66" s="73"/>
      <c r="F66" s="73"/>
      <c r="G66" s="237"/>
      <c r="H66" s="73"/>
      <c r="I66" s="237">
        <f t="shared" si="0"/>
        <v>0</v>
      </c>
      <c r="J66" s="238"/>
      <c r="K66" s="74"/>
      <c r="L66" s="234"/>
      <c r="M66" s="234"/>
      <c r="N66" s="234"/>
      <c r="O66" s="234"/>
      <c r="P66" s="234"/>
      <c r="Q66" s="234"/>
      <c r="R66" s="234"/>
      <c r="S66" s="234"/>
      <c r="T66" s="234"/>
      <c r="U66" s="234"/>
      <c r="V66" s="234"/>
    </row>
    <row r="67" spans="1:31" s="36" customFormat="1" ht="21.75">
      <c r="A67" s="72"/>
      <c r="B67" s="241" t="s">
        <v>261</v>
      </c>
      <c r="C67" s="365">
        <v>1252</v>
      </c>
      <c r="D67" s="236" t="s">
        <v>22</v>
      </c>
      <c r="E67" s="73"/>
      <c r="F67" s="73"/>
      <c r="G67" s="237"/>
      <c r="H67" s="73"/>
      <c r="I67" s="237">
        <f t="shared" si="0"/>
        <v>0</v>
      </c>
      <c r="J67" s="238"/>
      <c r="K67" s="74"/>
      <c r="L67" s="234"/>
      <c r="M67" s="234"/>
      <c r="N67" s="234"/>
      <c r="O67" s="234"/>
      <c r="P67" s="234"/>
      <c r="Q67" s="234"/>
      <c r="R67" s="234"/>
      <c r="S67" s="234"/>
      <c r="T67" s="234"/>
      <c r="U67" s="234"/>
      <c r="V67" s="234"/>
    </row>
    <row r="68" spans="1:31" s="36" customFormat="1" ht="21.75">
      <c r="A68" s="72"/>
      <c r="B68" s="241" t="s">
        <v>334</v>
      </c>
      <c r="C68" s="365">
        <v>190</v>
      </c>
      <c r="D68" s="236" t="s">
        <v>22</v>
      </c>
      <c r="E68" s="73"/>
      <c r="F68" s="73"/>
      <c r="G68" s="237"/>
      <c r="H68" s="73"/>
      <c r="I68" s="237">
        <f t="shared" si="0"/>
        <v>0</v>
      </c>
      <c r="J68" s="238"/>
      <c r="K68" s="74"/>
      <c r="L68" s="234"/>
      <c r="M68" s="234"/>
      <c r="N68" s="234"/>
      <c r="O68" s="234"/>
      <c r="P68" s="234"/>
      <c r="Q68" s="234"/>
      <c r="R68" s="234"/>
      <c r="S68" s="234"/>
      <c r="T68" s="234"/>
      <c r="U68" s="234"/>
      <c r="V68" s="234"/>
    </row>
    <row r="69" spans="1:31" s="36" customFormat="1" ht="21.75">
      <c r="A69" s="72"/>
      <c r="B69" s="241" t="s">
        <v>191</v>
      </c>
      <c r="C69" s="365">
        <v>81</v>
      </c>
      <c r="D69" s="236" t="s">
        <v>108</v>
      </c>
      <c r="E69" s="73"/>
      <c r="F69" s="73"/>
      <c r="G69" s="237"/>
      <c r="H69" s="73"/>
      <c r="I69" s="237">
        <f t="shared" si="0"/>
        <v>0</v>
      </c>
      <c r="J69" s="238"/>
      <c r="K69" s="74"/>
      <c r="L69" s="234"/>
      <c r="M69" s="234"/>
      <c r="N69" s="234"/>
      <c r="O69" s="234"/>
      <c r="P69" s="234"/>
      <c r="Q69" s="234"/>
      <c r="R69" s="234"/>
      <c r="S69" s="234"/>
      <c r="T69" s="234"/>
      <c r="U69" s="234"/>
      <c r="V69" s="234"/>
    </row>
    <row r="70" spans="1:31" s="36" customFormat="1" ht="21.75">
      <c r="A70" s="72"/>
      <c r="B70" s="241" t="s">
        <v>335</v>
      </c>
      <c r="C70" s="365">
        <v>235</v>
      </c>
      <c r="D70" s="236" t="s">
        <v>108</v>
      </c>
      <c r="E70" s="73"/>
      <c r="F70" s="73"/>
      <c r="G70" s="237"/>
      <c r="H70" s="73"/>
      <c r="I70" s="237">
        <f t="shared" si="0"/>
        <v>0</v>
      </c>
      <c r="J70" s="238"/>
      <c r="K70" s="74"/>
      <c r="L70" s="234"/>
      <c r="M70" s="234"/>
      <c r="N70" s="234"/>
      <c r="O70" s="234"/>
      <c r="P70" s="234"/>
      <c r="Q70" s="234"/>
      <c r="R70" s="234"/>
      <c r="S70" s="234"/>
      <c r="T70" s="234"/>
      <c r="U70" s="234"/>
      <c r="V70" s="234"/>
    </row>
    <row r="71" spans="1:31" s="36" customFormat="1" ht="21.75">
      <c r="A71" s="72"/>
      <c r="B71" s="241" t="s">
        <v>192</v>
      </c>
      <c r="C71" s="365">
        <f>C67</f>
        <v>1252</v>
      </c>
      <c r="D71" s="236" t="s">
        <v>22</v>
      </c>
      <c r="E71" s="73"/>
      <c r="F71" s="73"/>
      <c r="G71" s="237"/>
      <c r="H71" s="73"/>
      <c r="I71" s="237">
        <f t="shared" si="0"/>
        <v>0</v>
      </c>
      <c r="J71" s="238"/>
      <c r="K71" s="74"/>
      <c r="L71" s="234"/>
      <c r="M71" s="234"/>
      <c r="N71" s="234"/>
      <c r="O71" s="234"/>
      <c r="P71" s="234"/>
      <c r="Q71" s="234"/>
      <c r="R71" s="234"/>
      <c r="S71" s="234"/>
      <c r="T71" s="234"/>
      <c r="U71" s="234"/>
      <c r="V71" s="234"/>
    </row>
    <row r="72" spans="1:31" s="36" customFormat="1" ht="21.75">
      <c r="A72" s="72"/>
      <c r="B72" s="241" t="s">
        <v>193</v>
      </c>
      <c r="C72" s="365">
        <v>42</v>
      </c>
      <c r="D72" s="236" t="s">
        <v>108</v>
      </c>
      <c r="E72" s="73"/>
      <c r="F72" s="73"/>
      <c r="G72" s="237"/>
      <c r="H72" s="73"/>
      <c r="I72" s="237">
        <f t="shared" si="0"/>
        <v>0</v>
      </c>
      <c r="J72" s="238"/>
      <c r="K72" s="74"/>
      <c r="L72" s="234"/>
      <c r="M72" s="234"/>
      <c r="N72" s="234"/>
      <c r="O72" s="234"/>
      <c r="P72" s="234"/>
      <c r="Q72" s="234"/>
      <c r="R72" s="234"/>
      <c r="S72" s="234"/>
      <c r="T72" s="234"/>
      <c r="U72" s="234"/>
      <c r="V72" s="234"/>
    </row>
    <row r="73" spans="1:31" s="36" customFormat="1" ht="21.75">
      <c r="A73" s="72"/>
      <c r="B73" s="241" t="s">
        <v>194</v>
      </c>
      <c r="C73" s="365">
        <v>54</v>
      </c>
      <c r="D73" s="236" t="s">
        <v>108</v>
      </c>
      <c r="E73" s="73"/>
      <c r="F73" s="73"/>
      <c r="G73" s="237"/>
      <c r="H73" s="73"/>
      <c r="I73" s="237">
        <f t="shared" si="0"/>
        <v>0</v>
      </c>
      <c r="J73" s="238"/>
      <c r="K73" s="74"/>
      <c r="L73" s="234"/>
      <c r="M73" s="234"/>
      <c r="N73" s="234"/>
      <c r="O73" s="234"/>
      <c r="P73" s="234"/>
      <c r="Q73" s="234"/>
      <c r="R73" s="234"/>
      <c r="S73" s="234"/>
      <c r="T73" s="234"/>
      <c r="U73" s="234"/>
      <c r="V73" s="234"/>
    </row>
    <row r="74" spans="1:31" s="36" customFormat="1" ht="21.75">
      <c r="A74" s="72"/>
      <c r="B74" s="239" t="s">
        <v>112</v>
      </c>
      <c r="C74" s="365"/>
      <c r="D74" s="236"/>
      <c r="E74" s="73"/>
      <c r="F74" s="73"/>
      <c r="G74" s="237"/>
      <c r="H74" s="73"/>
      <c r="I74" s="237">
        <f t="shared" si="0"/>
        <v>0</v>
      </c>
      <c r="J74" s="238"/>
      <c r="K74" s="74"/>
      <c r="L74" s="234"/>
      <c r="M74" s="234"/>
      <c r="N74" s="234"/>
      <c r="O74" s="234"/>
      <c r="P74" s="234"/>
      <c r="Q74" s="234"/>
      <c r="R74" s="234"/>
      <c r="S74" s="234"/>
      <c r="T74" s="234"/>
      <c r="U74" s="234"/>
      <c r="V74" s="234"/>
    </row>
    <row r="75" spans="1:31" s="36" customFormat="1" ht="21.75">
      <c r="A75" s="72"/>
      <c r="B75" s="241" t="s">
        <v>195</v>
      </c>
      <c r="C75" s="365">
        <v>697.87</v>
      </c>
      <c r="D75" s="236" t="s">
        <v>22</v>
      </c>
      <c r="E75" s="73"/>
      <c r="F75" s="73"/>
      <c r="G75" s="237"/>
      <c r="H75" s="73"/>
      <c r="I75" s="237">
        <f t="shared" si="0"/>
        <v>0</v>
      </c>
      <c r="J75" s="238"/>
      <c r="K75" s="74"/>
      <c r="L75" s="234"/>
      <c r="M75" s="234"/>
      <c r="N75" s="234"/>
      <c r="O75" s="234"/>
      <c r="P75" s="234"/>
      <c r="Q75" s="234"/>
      <c r="R75" s="234"/>
      <c r="S75" s="234"/>
      <c r="T75" s="234"/>
      <c r="U75" s="234"/>
      <c r="V75" s="234"/>
    </row>
    <row r="76" spans="1:31" s="36" customFormat="1" ht="21.75">
      <c r="A76" s="72"/>
      <c r="B76" s="241" t="s">
        <v>379</v>
      </c>
      <c r="C76" s="365">
        <v>1</v>
      </c>
      <c r="D76" s="236" t="s">
        <v>103</v>
      </c>
      <c r="E76" s="73"/>
      <c r="F76" s="73"/>
      <c r="G76" s="237"/>
      <c r="H76" s="73"/>
      <c r="I76" s="237">
        <f t="shared" si="0"/>
        <v>0</v>
      </c>
      <c r="J76" s="238"/>
      <c r="K76" s="74">
        <v>3.85</v>
      </c>
      <c r="L76" s="234">
        <v>5.0999999999999996</v>
      </c>
      <c r="M76" s="234">
        <f>K76*L76</f>
        <v>19.634999999999998</v>
      </c>
      <c r="N76" s="234">
        <v>1900</v>
      </c>
      <c r="O76" s="234">
        <f>M76*N76</f>
        <v>37306.499999999993</v>
      </c>
      <c r="P76" s="234">
        <v>37000</v>
      </c>
      <c r="Q76" s="314">
        <v>1</v>
      </c>
      <c r="R76" s="315" t="s">
        <v>103</v>
      </c>
      <c r="S76" s="314">
        <v>35000</v>
      </c>
      <c r="T76" s="314">
        <f>Q76*S76</f>
        <v>35000</v>
      </c>
      <c r="U76" s="316">
        <v>2500</v>
      </c>
      <c r="V76" s="314">
        <f t="shared" ref="V76" si="2">Q76*U76</f>
        <v>2500</v>
      </c>
      <c r="W76" s="316">
        <f t="shared" ref="W76" si="3">T76+V76</f>
        <v>37500</v>
      </c>
    </row>
    <row r="77" spans="1:31" s="36" customFormat="1" ht="21.75">
      <c r="A77" s="72"/>
      <c r="B77" s="241" t="s">
        <v>196</v>
      </c>
      <c r="C77" s="365">
        <v>77.41</v>
      </c>
      <c r="D77" s="236" t="s">
        <v>22</v>
      </c>
      <c r="E77" s="73"/>
      <c r="F77" s="73"/>
      <c r="G77" s="237"/>
      <c r="H77" s="73"/>
      <c r="I77" s="237">
        <f t="shared" si="0"/>
        <v>0</v>
      </c>
      <c r="J77" s="238"/>
      <c r="K77" s="74"/>
      <c r="L77" s="234"/>
      <c r="M77" s="234"/>
      <c r="N77" s="234"/>
      <c r="O77" s="234"/>
      <c r="P77" s="234"/>
      <c r="Q77" s="234"/>
      <c r="R77" s="234"/>
      <c r="S77" s="234"/>
      <c r="T77" s="234"/>
      <c r="U77" s="234"/>
      <c r="V77" s="234"/>
    </row>
    <row r="78" spans="1:31" s="36" customFormat="1" ht="21.75">
      <c r="A78" s="72"/>
      <c r="B78" s="241" t="s">
        <v>197</v>
      </c>
      <c r="C78" s="365">
        <v>2</v>
      </c>
      <c r="D78" s="236" t="s">
        <v>103</v>
      </c>
      <c r="E78" s="73"/>
      <c r="F78" s="73"/>
      <c r="G78" s="237"/>
      <c r="H78" s="73"/>
      <c r="I78" s="237">
        <f t="shared" si="0"/>
        <v>0</v>
      </c>
      <c r="J78" s="238"/>
      <c r="K78" s="74"/>
      <c r="L78" s="234"/>
      <c r="M78" s="234"/>
      <c r="N78" s="234"/>
      <c r="O78" s="234"/>
      <c r="P78" s="234"/>
      <c r="Q78" s="234"/>
      <c r="R78" s="234"/>
      <c r="S78" s="234"/>
      <c r="T78" s="234"/>
      <c r="U78" s="234"/>
      <c r="V78" s="234"/>
    </row>
    <row r="79" spans="1:31" s="36" customFormat="1" ht="21.75">
      <c r="A79" s="72"/>
      <c r="B79" s="241" t="s">
        <v>345</v>
      </c>
      <c r="C79" s="365">
        <v>3</v>
      </c>
      <c r="D79" s="236" t="s">
        <v>103</v>
      </c>
      <c r="E79" s="73"/>
      <c r="F79" s="73"/>
      <c r="G79" s="237"/>
      <c r="H79" s="73"/>
      <c r="I79" s="237">
        <f t="shared" si="0"/>
        <v>0</v>
      </c>
      <c r="J79" s="238"/>
      <c r="K79" s="345">
        <f>SUM(I50:I80)</f>
        <v>0</v>
      </c>
      <c r="L79" s="234"/>
      <c r="M79" s="234"/>
      <c r="N79" s="234"/>
      <c r="O79" s="234"/>
      <c r="P79" s="234"/>
      <c r="Q79" s="234"/>
      <c r="R79" s="234"/>
      <c r="S79" s="234"/>
      <c r="T79" s="234"/>
      <c r="U79" s="234"/>
      <c r="V79" s="234"/>
    </row>
    <row r="80" spans="1:31" s="36" customFormat="1" ht="21.75">
      <c r="A80" s="72"/>
      <c r="B80" s="241" t="s">
        <v>313</v>
      </c>
      <c r="C80" s="365">
        <v>47</v>
      </c>
      <c r="D80" s="236" t="s">
        <v>22</v>
      </c>
      <c r="E80" s="73"/>
      <c r="F80" s="73"/>
      <c r="G80" s="237"/>
      <c r="H80" s="73"/>
      <c r="I80" s="237">
        <f t="shared" ref="I80:I143" si="4">ROUND((F80+H80),2)</f>
        <v>0</v>
      </c>
      <c r="J80" s="238"/>
      <c r="K80" s="74">
        <v>287</v>
      </c>
      <c r="L80" s="234">
        <v>2</v>
      </c>
      <c r="M80" s="234">
        <f>K80/L80</f>
        <v>143.5</v>
      </c>
      <c r="N80" s="234"/>
      <c r="O80" s="234">
        <v>4.7</v>
      </c>
      <c r="P80" s="234">
        <v>4.7</v>
      </c>
      <c r="Q80" s="234">
        <v>3</v>
      </c>
      <c r="R80" s="234">
        <f>SUM(O80:Q80)</f>
        <v>12.4</v>
      </c>
      <c r="S80" s="234"/>
      <c r="T80" s="234">
        <v>1080</v>
      </c>
      <c r="U80" s="234">
        <v>390</v>
      </c>
      <c r="V80" s="234">
        <v>2</v>
      </c>
      <c r="W80" s="234">
        <f>T80*V80</f>
        <v>2160</v>
      </c>
      <c r="X80" s="234">
        <f>U80*V80</f>
        <v>780</v>
      </c>
      <c r="Y80" s="234">
        <f>SUM(W80:X80)</f>
        <v>2940</v>
      </c>
      <c r="Z80" s="317">
        <f>Y80/4</f>
        <v>735</v>
      </c>
      <c r="AA80" s="234"/>
      <c r="AB80" s="234"/>
      <c r="AC80" s="234"/>
      <c r="AD80" s="234"/>
      <c r="AE80" s="234"/>
    </row>
    <row r="81" spans="1:22" s="36" customFormat="1" ht="65.25">
      <c r="A81" s="72"/>
      <c r="B81" s="242" t="s">
        <v>380</v>
      </c>
      <c r="C81" s="365">
        <v>227</v>
      </c>
      <c r="D81" s="236" t="s">
        <v>22</v>
      </c>
      <c r="E81" s="73"/>
      <c r="F81" s="73"/>
      <c r="G81" s="237"/>
      <c r="H81" s="73"/>
      <c r="I81" s="237">
        <f t="shared" si="4"/>
        <v>0</v>
      </c>
      <c r="J81" s="238"/>
      <c r="K81" s="74">
        <v>970</v>
      </c>
      <c r="L81" s="234">
        <v>720</v>
      </c>
      <c r="M81" s="234">
        <v>850</v>
      </c>
      <c r="N81" s="234">
        <f>(K81+L81+M81)/3</f>
        <v>846.66666666666663</v>
      </c>
      <c r="O81" s="234"/>
      <c r="P81" s="234"/>
      <c r="Q81" s="234"/>
      <c r="R81" s="234"/>
      <c r="S81" s="234"/>
      <c r="T81" s="234"/>
      <c r="U81" s="234"/>
      <c r="V81" s="234"/>
    </row>
    <row r="82" spans="1:22" s="36" customFormat="1" ht="87">
      <c r="A82" s="72"/>
      <c r="B82" s="242" t="s">
        <v>381</v>
      </c>
      <c r="C82" s="365">
        <v>227</v>
      </c>
      <c r="D82" s="236" t="s">
        <v>22</v>
      </c>
      <c r="E82" s="73"/>
      <c r="F82" s="73"/>
      <c r="G82" s="237"/>
      <c r="H82" s="73"/>
      <c r="I82" s="237">
        <f t="shared" si="4"/>
        <v>0</v>
      </c>
      <c r="J82" s="238"/>
      <c r="K82" s="74">
        <v>428</v>
      </c>
      <c r="L82" s="234">
        <v>720</v>
      </c>
      <c r="M82" s="234">
        <v>428</v>
      </c>
      <c r="N82" s="234">
        <f>(K82+L82+M82)/3</f>
        <v>525.33333333333337</v>
      </c>
      <c r="O82" s="234"/>
      <c r="P82" s="234"/>
      <c r="Q82" s="234"/>
      <c r="R82" s="234"/>
      <c r="S82" s="234"/>
      <c r="T82" s="234"/>
      <c r="U82" s="234"/>
      <c r="V82" s="234"/>
    </row>
    <row r="83" spans="1:22" s="36" customFormat="1" ht="21.75">
      <c r="A83" s="72"/>
      <c r="B83" s="241" t="s">
        <v>198</v>
      </c>
      <c r="C83" s="365">
        <v>227</v>
      </c>
      <c r="D83" s="236" t="s">
        <v>22</v>
      </c>
      <c r="E83" s="73"/>
      <c r="F83" s="73"/>
      <c r="G83" s="237"/>
      <c r="H83" s="73"/>
      <c r="I83" s="237">
        <f t="shared" si="4"/>
        <v>0</v>
      </c>
      <c r="J83" s="238"/>
      <c r="K83" s="74">
        <v>428</v>
      </c>
      <c r="L83" s="234"/>
      <c r="M83" s="234"/>
      <c r="N83" s="234"/>
      <c r="O83" s="234"/>
      <c r="P83" s="234"/>
      <c r="Q83" s="234"/>
      <c r="R83" s="234"/>
      <c r="S83" s="234"/>
      <c r="T83" s="234"/>
      <c r="U83" s="234"/>
      <c r="V83" s="234"/>
    </row>
    <row r="84" spans="1:22" s="36" customFormat="1" ht="21.75">
      <c r="A84" s="72"/>
      <c r="B84" s="239" t="s">
        <v>199</v>
      </c>
      <c r="C84" s="365"/>
      <c r="D84" s="236"/>
      <c r="E84" s="73"/>
      <c r="F84" s="73"/>
      <c r="G84" s="237"/>
      <c r="H84" s="73"/>
      <c r="I84" s="237">
        <f t="shared" si="4"/>
        <v>0</v>
      </c>
      <c r="J84" s="238"/>
      <c r="K84" s="74"/>
      <c r="L84" s="234"/>
      <c r="M84" s="234"/>
      <c r="N84" s="234"/>
      <c r="O84" s="234"/>
      <c r="P84" s="234"/>
      <c r="Q84" s="234"/>
      <c r="R84" s="234"/>
      <c r="S84" s="234"/>
      <c r="T84" s="234"/>
      <c r="U84" s="234"/>
      <c r="V84" s="234"/>
    </row>
    <row r="85" spans="1:22" s="36" customFormat="1" ht="21.75">
      <c r="A85" s="72"/>
      <c r="B85" s="241" t="s">
        <v>200</v>
      </c>
      <c r="C85" s="365">
        <f>C75*2</f>
        <v>1395.74</v>
      </c>
      <c r="D85" s="236" t="s">
        <v>22</v>
      </c>
      <c r="E85" s="73"/>
      <c r="F85" s="73"/>
      <c r="G85" s="237"/>
      <c r="H85" s="73"/>
      <c r="I85" s="237">
        <f t="shared" si="4"/>
        <v>0</v>
      </c>
      <c r="J85" s="238"/>
      <c r="K85" s="345">
        <f>SUM(I85:I96)</f>
        <v>0</v>
      </c>
      <c r="L85" s="234"/>
      <c r="M85" s="234"/>
      <c r="N85" s="234"/>
      <c r="O85" s="234"/>
      <c r="P85" s="234"/>
      <c r="Q85" s="234"/>
      <c r="R85" s="234"/>
      <c r="S85" s="234"/>
      <c r="T85" s="234"/>
      <c r="U85" s="234"/>
      <c r="V85" s="234"/>
    </row>
    <row r="86" spans="1:22" s="36" customFormat="1" ht="21.75">
      <c r="A86" s="72"/>
      <c r="B86" s="241" t="s">
        <v>298</v>
      </c>
      <c r="C86" s="365">
        <v>217.59</v>
      </c>
      <c r="D86" s="236" t="s">
        <v>22</v>
      </c>
      <c r="E86" s="73"/>
      <c r="F86" s="73"/>
      <c r="G86" s="237"/>
      <c r="H86" s="73"/>
      <c r="I86" s="237">
        <f t="shared" si="4"/>
        <v>0</v>
      </c>
      <c r="J86" s="238"/>
      <c r="K86" s="74"/>
      <c r="L86" s="234"/>
      <c r="M86" s="234"/>
      <c r="N86" s="234"/>
      <c r="O86" s="234"/>
      <c r="P86" s="234"/>
      <c r="Q86" s="234"/>
      <c r="R86" s="234"/>
      <c r="S86" s="234"/>
      <c r="T86" s="234"/>
      <c r="U86" s="234"/>
      <c r="V86" s="234"/>
    </row>
    <row r="87" spans="1:22" s="36" customFormat="1" ht="21.75">
      <c r="A87" s="72"/>
      <c r="B87" s="244" t="s">
        <v>299</v>
      </c>
      <c r="C87" s="365">
        <v>251.8</v>
      </c>
      <c r="D87" s="72" t="s">
        <v>108</v>
      </c>
      <c r="E87" s="237"/>
      <c r="F87" s="73"/>
      <c r="G87" s="237"/>
      <c r="H87" s="73"/>
      <c r="I87" s="237">
        <f t="shared" si="4"/>
        <v>0</v>
      </c>
      <c r="J87" s="238"/>
      <c r="K87" s="74"/>
      <c r="L87" s="234"/>
      <c r="M87" s="234"/>
      <c r="N87" s="234"/>
      <c r="O87" s="234"/>
      <c r="P87" s="234"/>
      <c r="Q87" s="234"/>
      <c r="R87" s="234"/>
      <c r="S87" s="234"/>
      <c r="T87" s="234"/>
      <c r="U87" s="234"/>
      <c r="V87" s="234"/>
    </row>
    <row r="88" spans="1:22" s="36" customFormat="1" ht="21.75">
      <c r="A88" s="72"/>
      <c r="B88" s="244" t="s">
        <v>300</v>
      </c>
      <c r="C88" s="365">
        <v>966.6</v>
      </c>
      <c r="D88" s="72" t="s">
        <v>108</v>
      </c>
      <c r="E88" s="237"/>
      <c r="F88" s="73"/>
      <c r="G88" s="237"/>
      <c r="H88" s="73"/>
      <c r="I88" s="237">
        <f t="shared" si="4"/>
        <v>0</v>
      </c>
      <c r="J88" s="238"/>
      <c r="K88" s="74"/>
      <c r="L88" s="234"/>
      <c r="M88" s="234"/>
      <c r="N88" s="234"/>
      <c r="O88" s="234"/>
      <c r="P88" s="234"/>
      <c r="Q88" s="234"/>
      <c r="R88" s="234"/>
      <c r="S88" s="234"/>
      <c r="T88" s="234"/>
      <c r="U88" s="234"/>
      <c r="V88" s="234"/>
    </row>
    <row r="89" spans="1:22" s="36" customFormat="1" ht="21.75">
      <c r="A89" s="72"/>
      <c r="B89" s="239" t="s">
        <v>201</v>
      </c>
      <c r="C89" s="365"/>
      <c r="D89" s="236"/>
      <c r="E89" s="73"/>
      <c r="F89" s="73"/>
      <c r="G89" s="237"/>
      <c r="H89" s="73"/>
      <c r="I89" s="237">
        <f t="shared" si="4"/>
        <v>0</v>
      </c>
      <c r="J89" s="238"/>
      <c r="K89" s="74"/>
      <c r="L89" s="234"/>
      <c r="M89" s="234"/>
      <c r="N89" s="234"/>
      <c r="O89" s="234"/>
      <c r="P89" s="234"/>
      <c r="Q89" s="234"/>
      <c r="R89" s="234"/>
      <c r="S89" s="234"/>
      <c r="T89" s="234"/>
      <c r="U89" s="234"/>
      <c r="V89" s="234"/>
    </row>
    <row r="90" spans="1:22" s="36" customFormat="1" ht="21.75">
      <c r="A90" s="72"/>
      <c r="B90" s="241" t="s">
        <v>202</v>
      </c>
      <c r="C90" s="365">
        <v>480</v>
      </c>
      <c r="D90" s="236" t="s">
        <v>22</v>
      </c>
      <c r="E90" s="73"/>
      <c r="F90" s="73"/>
      <c r="G90" s="237"/>
      <c r="H90" s="73"/>
      <c r="I90" s="237">
        <f t="shared" si="4"/>
        <v>0</v>
      </c>
      <c r="J90" s="238"/>
      <c r="K90" s="74"/>
      <c r="L90" s="234"/>
      <c r="M90" s="234"/>
      <c r="N90" s="234"/>
      <c r="O90" s="234"/>
      <c r="P90" s="234"/>
      <c r="Q90" s="234"/>
      <c r="R90" s="234"/>
      <c r="S90" s="234"/>
      <c r="T90" s="234"/>
      <c r="U90" s="234"/>
      <c r="V90" s="234"/>
    </row>
    <row r="91" spans="1:22" s="36" customFormat="1" ht="21.75">
      <c r="A91" s="72"/>
      <c r="B91" s="241" t="s">
        <v>203</v>
      </c>
      <c r="C91" s="365">
        <v>347.96</v>
      </c>
      <c r="D91" s="236" t="s">
        <v>22</v>
      </c>
      <c r="E91" s="73"/>
      <c r="F91" s="73"/>
      <c r="G91" s="237"/>
      <c r="H91" s="73"/>
      <c r="I91" s="237">
        <f t="shared" si="4"/>
        <v>0</v>
      </c>
      <c r="J91" s="238"/>
      <c r="K91" s="74"/>
      <c r="L91" s="234"/>
      <c r="M91" s="234"/>
      <c r="N91" s="234"/>
      <c r="O91" s="234"/>
      <c r="P91" s="234"/>
      <c r="Q91" s="234"/>
      <c r="R91" s="234"/>
      <c r="S91" s="234"/>
      <c r="T91" s="234"/>
      <c r="U91" s="234"/>
      <c r="V91" s="234"/>
    </row>
    <row r="92" spans="1:22" s="36" customFormat="1" ht="21.75">
      <c r="A92" s="72"/>
      <c r="B92" s="241" t="s">
        <v>382</v>
      </c>
      <c r="C92" s="365">
        <v>30</v>
      </c>
      <c r="D92" s="236" t="s">
        <v>22</v>
      </c>
      <c r="E92" s="73"/>
      <c r="F92" s="73"/>
      <c r="G92" s="237"/>
      <c r="H92" s="73"/>
      <c r="I92" s="237">
        <f t="shared" si="4"/>
        <v>0</v>
      </c>
      <c r="J92" s="238"/>
      <c r="K92" s="74"/>
      <c r="L92" s="234"/>
      <c r="M92" s="234"/>
      <c r="N92" s="234"/>
      <c r="O92" s="234"/>
      <c r="P92" s="234"/>
      <c r="Q92" s="234"/>
      <c r="R92" s="234"/>
      <c r="S92" s="234"/>
      <c r="T92" s="234"/>
      <c r="U92" s="234"/>
      <c r="V92" s="234"/>
    </row>
    <row r="93" spans="1:22" s="243" customFormat="1" ht="21.75">
      <c r="A93" s="72"/>
      <c r="B93" s="241" t="s">
        <v>320</v>
      </c>
      <c r="C93" s="365">
        <v>115</v>
      </c>
      <c r="D93" s="236" t="s">
        <v>22</v>
      </c>
      <c r="E93" s="73"/>
      <c r="F93" s="73"/>
      <c r="G93" s="237"/>
      <c r="H93" s="73"/>
      <c r="I93" s="237">
        <f t="shared" si="4"/>
        <v>0</v>
      </c>
      <c r="J93" s="238"/>
      <c r="K93" s="74"/>
      <c r="L93" s="234"/>
      <c r="M93" s="234"/>
      <c r="N93" s="234"/>
      <c r="O93" s="234"/>
      <c r="P93" s="234"/>
      <c r="Q93" s="234"/>
      <c r="R93" s="234"/>
      <c r="S93" s="234"/>
      <c r="T93" s="234"/>
      <c r="U93" s="234"/>
      <c r="V93" s="234"/>
    </row>
    <row r="94" spans="1:22" s="36" customFormat="1" ht="21.75">
      <c r="A94" s="72"/>
      <c r="B94" s="239" t="s">
        <v>204</v>
      </c>
      <c r="C94" s="365"/>
      <c r="D94" s="236"/>
      <c r="E94" s="73"/>
      <c r="F94" s="73"/>
      <c r="G94" s="237"/>
      <c r="H94" s="73"/>
      <c r="I94" s="237">
        <f t="shared" si="4"/>
        <v>0</v>
      </c>
      <c r="J94" s="238"/>
      <c r="K94" s="74"/>
      <c r="L94" s="234"/>
      <c r="M94" s="234"/>
      <c r="N94" s="234"/>
      <c r="O94" s="234"/>
      <c r="P94" s="234"/>
      <c r="Q94" s="234"/>
      <c r="R94" s="234"/>
      <c r="S94" s="234"/>
      <c r="T94" s="234"/>
      <c r="U94" s="234"/>
      <c r="V94" s="234"/>
    </row>
    <row r="95" spans="1:22" s="36" customFormat="1" ht="21.75">
      <c r="A95" s="72"/>
      <c r="B95" s="241" t="s">
        <v>205</v>
      </c>
      <c r="C95" s="365">
        <v>71</v>
      </c>
      <c r="D95" s="236" t="s">
        <v>22</v>
      </c>
      <c r="E95" s="73"/>
      <c r="F95" s="73"/>
      <c r="G95" s="237"/>
      <c r="H95" s="73"/>
      <c r="I95" s="237">
        <f t="shared" si="4"/>
        <v>0</v>
      </c>
      <c r="J95" s="238"/>
      <c r="K95" s="74"/>
      <c r="L95" s="234"/>
      <c r="M95" s="234"/>
      <c r="N95" s="234"/>
      <c r="O95" s="234"/>
      <c r="P95" s="234"/>
      <c r="Q95" s="234"/>
      <c r="R95" s="234"/>
      <c r="S95" s="234"/>
      <c r="T95" s="234"/>
      <c r="U95" s="234"/>
      <c r="V95" s="234"/>
    </row>
    <row r="96" spans="1:22" s="36" customFormat="1" ht="21.75">
      <c r="A96" s="72"/>
      <c r="B96" s="241" t="s">
        <v>206</v>
      </c>
      <c r="C96" s="365">
        <v>20.329999999999998</v>
      </c>
      <c r="D96" s="236" t="s">
        <v>22</v>
      </c>
      <c r="E96" s="73"/>
      <c r="F96" s="73"/>
      <c r="G96" s="237"/>
      <c r="H96" s="73"/>
      <c r="I96" s="237">
        <f t="shared" si="4"/>
        <v>0</v>
      </c>
      <c r="J96" s="238"/>
      <c r="K96" s="74"/>
      <c r="L96" s="234"/>
      <c r="M96" s="234"/>
      <c r="N96" s="234"/>
      <c r="O96" s="234"/>
      <c r="P96" s="234"/>
      <c r="Q96" s="234"/>
      <c r="R96" s="234"/>
      <c r="S96" s="234"/>
      <c r="T96" s="234"/>
      <c r="U96" s="234"/>
      <c r="V96" s="234"/>
    </row>
    <row r="97" spans="1:22" s="36" customFormat="1" ht="21.75">
      <c r="A97" s="72"/>
      <c r="B97" s="239" t="s">
        <v>113</v>
      </c>
      <c r="C97" s="365"/>
      <c r="D97" s="236"/>
      <c r="E97" s="73"/>
      <c r="F97" s="73"/>
      <c r="G97" s="237"/>
      <c r="H97" s="73"/>
      <c r="I97" s="237">
        <f t="shared" si="4"/>
        <v>0</v>
      </c>
      <c r="J97" s="238"/>
      <c r="K97" s="74"/>
      <c r="L97" s="234"/>
      <c r="M97" s="234"/>
      <c r="N97" s="234"/>
      <c r="O97" s="234"/>
      <c r="P97" s="234"/>
      <c r="Q97" s="234"/>
      <c r="R97" s="234"/>
      <c r="S97" s="234"/>
      <c r="T97" s="234"/>
      <c r="U97" s="234"/>
      <c r="V97" s="234"/>
    </row>
    <row r="98" spans="1:22" s="36" customFormat="1" ht="21.75">
      <c r="A98" s="72"/>
      <c r="B98" s="241" t="s">
        <v>383</v>
      </c>
      <c r="C98" s="365">
        <f>C95</f>
        <v>71</v>
      </c>
      <c r="D98" s="236" t="s">
        <v>22</v>
      </c>
      <c r="E98" s="73"/>
      <c r="F98" s="73"/>
      <c r="G98" s="237"/>
      <c r="H98" s="73"/>
      <c r="I98" s="237">
        <f t="shared" si="4"/>
        <v>0</v>
      </c>
      <c r="J98" s="238"/>
      <c r="K98" s="345">
        <f>SUM(I98:I100)</f>
        <v>0</v>
      </c>
      <c r="L98" s="234"/>
      <c r="M98" s="234"/>
      <c r="N98" s="234"/>
      <c r="O98" s="234"/>
      <c r="P98" s="234"/>
      <c r="Q98" s="234"/>
      <c r="R98" s="234"/>
      <c r="S98" s="234"/>
      <c r="T98" s="234"/>
      <c r="U98" s="234"/>
      <c r="V98" s="234"/>
    </row>
    <row r="99" spans="1:22" s="36" customFormat="1" ht="43.5">
      <c r="A99" s="72"/>
      <c r="B99" s="242" t="s">
        <v>262</v>
      </c>
      <c r="C99" s="365">
        <f>C96</f>
        <v>20.329999999999998</v>
      </c>
      <c r="D99" s="236" t="s">
        <v>22</v>
      </c>
      <c r="E99" s="73"/>
      <c r="F99" s="73"/>
      <c r="G99" s="237"/>
      <c r="H99" s="73"/>
      <c r="I99" s="237">
        <f t="shared" si="4"/>
        <v>0</v>
      </c>
      <c r="J99" s="238"/>
      <c r="K99" s="74"/>
      <c r="L99" s="234"/>
      <c r="M99" s="234"/>
      <c r="N99" s="234"/>
      <c r="O99" s="234"/>
      <c r="P99" s="234"/>
      <c r="Q99" s="234"/>
      <c r="R99" s="234"/>
      <c r="S99" s="234"/>
      <c r="T99" s="234"/>
      <c r="U99" s="234"/>
      <c r="V99" s="234"/>
    </row>
    <row r="100" spans="1:22" s="36" customFormat="1" ht="43.5">
      <c r="A100" s="72"/>
      <c r="B100" s="242" t="s">
        <v>384</v>
      </c>
      <c r="C100" s="365">
        <v>34</v>
      </c>
      <c r="D100" s="236" t="s">
        <v>22</v>
      </c>
      <c r="E100" s="73"/>
      <c r="F100" s="73"/>
      <c r="G100" s="237"/>
      <c r="H100" s="73"/>
      <c r="I100" s="237">
        <f t="shared" si="4"/>
        <v>0</v>
      </c>
      <c r="J100" s="238"/>
      <c r="K100" s="347">
        <f>I101+I102+I106+I107+I93+I81+I82+I83</f>
        <v>0</v>
      </c>
      <c r="L100" s="317">
        <f>K100*'ปร.5(ก)'!D14</f>
        <v>0</v>
      </c>
      <c r="M100" s="234"/>
      <c r="N100" s="234"/>
      <c r="O100" s="234"/>
      <c r="P100" s="234"/>
      <c r="Q100" s="234"/>
      <c r="R100" s="234"/>
      <c r="S100" s="234"/>
      <c r="T100" s="234"/>
      <c r="U100" s="234"/>
      <c r="V100" s="234"/>
    </row>
    <row r="101" spans="1:22" s="36" customFormat="1" ht="87">
      <c r="A101" s="72"/>
      <c r="B101" s="242" t="s">
        <v>385</v>
      </c>
      <c r="C101" s="365">
        <v>120</v>
      </c>
      <c r="D101" s="236" t="s">
        <v>22</v>
      </c>
      <c r="E101" s="73"/>
      <c r="F101" s="73"/>
      <c r="G101" s="237"/>
      <c r="H101" s="73"/>
      <c r="I101" s="237">
        <f t="shared" si="4"/>
        <v>0</v>
      </c>
      <c r="J101" s="238"/>
      <c r="K101" s="74"/>
      <c r="L101" s="234"/>
      <c r="M101" s="234"/>
      <c r="N101" s="234"/>
      <c r="O101" s="234"/>
      <c r="P101" s="234"/>
      <c r="Q101" s="234"/>
      <c r="R101" s="234"/>
      <c r="S101" s="234"/>
      <c r="T101" s="234"/>
      <c r="U101" s="234"/>
      <c r="V101" s="234"/>
    </row>
    <row r="102" spans="1:22" s="36" customFormat="1" ht="65.25">
      <c r="A102" s="72"/>
      <c r="B102" s="242" t="s">
        <v>386</v>
      </c>
      <c r="C102" s="365">
        <v>120</v>
      </c>
      <c r="D102" s="236" t="s">
        <v>22</v>
      </c>
      <c r="E102" s="73"/>
      <c r="F102" s="73"/>
      <c r="G102" s="237"/>
      <c r="H102" s="73"/>
      <c r="I102" s="237">
        <f t="shared" si="4"/>
        <v>0</v>
      </c>
      <c r="J102" s="238"/>
      <c r="K102" s="74"/>
      <c r="L102" s="234"/>
      <c r="M102" s="234"/>
      <c r="N102" s="234"/>
      <c r="O102" s="234"/>
      <c r="P102" s="234"/>
      <c r="Q102" s="234"/>
      <c r="R102" s="234"/>
      <c r="S102" s="234"/>
      <c r="T102" s="234"/>
      <c r="U102" s="234"/>
      <c r="V102" s="234"/>
    </row>
    <row r="103" spans="1:22" s="36" customFormat="1" ht="21.75">
      <c r="A103" s="72"/>
      <c r="B103" s="241" t="s">
        <v>387</v>
      </c>
      <c r="C103" s="365">
        <v>120</v>
      </c>
      <c r="D103" s="236" t="s">
        <v>22</v>
      </c>
      <c r="E103" s="73"/>
      <c r="F103" s="73"/>
      <c r="G103" s="237"/>
      <c r="H103" s="73"/>
      <c r="I103" s="237">
        <f t="shared" si="4"/>
        <v>0</v>
      </c>
      <c r="J103" s="238"/>
      <c r="K103" s="74"/>
      <c r="L103" s="234"/>
      <c r="M103" s="234"/>
      <c r="N103" s="234"/>
      <c r="O103" s="234"/>
      <c r="P103" s="234"/>
      <c r="Q103" s="234"/>
      <c r="R103" s="234"/>
      <c r="S103" s="234"/>
      <c r="T103" s="234"/>
      <c r="U103" s="234"/>
      <c r="V103" s="234"/>
    </row>
    <row r="104" spans="1:22" s="36" customFormat="1" ht="21.75">
      <c r="A104" s="72"/>
      <c r="B104" s="241" t="s">
        <v>312</v>
      </c>
      <c r="C104" s="365">
        <v>109.61</v>
      </c>
      <c r="D104" s="236" t="s">
        <v>22</v>
      </c>
      <c r="E104" s="73"/>
      <c r="F104" s="73"/>
      <c r="G104" s="237"/>
      <c r="H104" s="73"/>
      <c r="I104" s="237">
        <f t="shared" si="4"/>
        <v>0</v>
      </c>
      <c r="J104" s="238"/>
      <c r="K104" s="345">
        <f>I104</f>
        <v>0</v>
      </c>
      <c r="L104" s="234"/>
      <c r="M104" s="234"/>
      <c r="N104" s="234"/>
      <c r="O104" s="234"/>
      <c r="P104" s="234"/>
      <c r="Q104" s="234"/>
      <c r="R104" s="234"/>
      <c r="S104" s="234"/>
      <c r="T104" s="234"/>
      <c r="U104" s="234"/>
      <c r="V104" s="234"/>
    </row>
    <row r="105" spans="1:22" s="36" customFormat="1" ht="21.75">
      <c r="A105" s="72"/>
      <c r="B105" s="239" t="s">
        <v>263</v>
      </c>
      <c r="C105" s="365"/>
      <c r="D105" s="236"/>
      <c r="E105" s="73"/>
      <c r="F105" s="73"/>
      <c r="G105" s="237"/>
      <c r="H105" s="73"/>
      <c r="I105" s="237">
        <f t="shared" si="4"/>
        <v>0</v>
      </c>
      <c r="J105" s="238"/>
      <c r="K105" s="74"/>
      <c r="L105" s="234"/>
      <c r="M105" s="234"/>
      <c r="N105" s="234"/>
      <c r="O105" s="234"/>
      <c r="P105" s="234"/>
      <c r="Q105" s="234"/>
      <c r="R105" s="234"/>
      <c r="S105" s="234"/>
      <c r="T105" s="234"/>
      <c r="U105" s="234"/>
      <c r="V105" s="234"/>
    </row>
    <row r="106" spans="1:22" s="36" customFormat="1" ht="87">
      <c r="A106" s="72"/>
      <c r="B106" s="242" t="s">
        <v>388</v>
      </c>
      <c r="C106" s="365">
        <v>2</v>
      </c>
      <c r="D106" s="236" t="s">
        <v>103</v>
      </c>
      <c r="E106" s="73"/>
      <c r="F106" s="73"/>
      <c r="G106" s="237"/>
      <c r="H106" s="73"/>
      <c r="I106" s="237">
        <f t="shared" si="4"/>
        <v>0</v>
      </c>
      <c r="J106" s="238"/>
      <c r="K106" s="74"/>
      <c r="L106" s="234"/>
      <c r="M106" s="234"/>
      <c r="N106" s="234"/>
      <c r="O106" s="234"/>
      <c r="P106" s="234"/>
      <c r="Q106" s="234"/>
      <c r="R106" s="234"/>
      <c r="S106" s="234"/>
      <c r="T106" s="234"/>
      <c r="U106" s="234"/>
      <c r="V106" s="234"/>
    </row>
    <row r="107" spans="1:22" s="36" customFormat="1" ht="21.75">
      <c r="A107" s="72"/>
      <c r="B107" s="241" t="s">
        <v>207</v>
      </c>
      <c r="C107" s="365">
        <v>2</v>
      </c>
      <c r="D107" s="236" t="s">
        <v>103</v>
      </c>
      <c r="E107" s="73"/>
      <c r="F107" s="73"/>
      <c r="G107" s="237"/>
      <c r="H107" s="73"/>
      <c r="I107" s="237">
        <f t="shared" si="4"/>
        <v>0</v>
      </c>
      <c r="J107" s="238"/>
      <c r="K107" s="74"/>
      <c r="L107" s="234"/>
      <c r="M107" s="234"/>
      <c r="N107" s="234"/>
      <c r="O107" s="234"/>
      <c r="P107" s="234"/>
      <c r="Q107" s="234"/>
      <c r="R107" s="234"/>
      <c r="S107" s="234"/>
      <c r="T107" s="234"/>
      <c r="U107" s="234"/>
      <c r="V107" s="234"/>
    </row>
    <row r="108" spans="1:22" s="36" customFormat="1" ht="43.5">
      <c r="A108" s="72"/>
      <c r="B108" s="242" t="s">
        <v>264</v>
      </c>
      <c r="C108" s="365">
        <v>2</v>
      </c>
      <c r="D108" s="236" t="s">
        <v>103</v>
      </c>
      <c r="E108" s="73"/>
      <c r="F108" s="73"/>
      <c r="G108" s="237"/>
      <c r="H108" s="73"/>
      <c r="I108" s="237">
        <f t="shared" si="4"/>
        <v>0</v>
      </c>
      <c r="J108" s="238"/>
      <c r="K108" s="74"/>
      <c r="L108" s="234">
        <v>3.5</v>
      </c>
      <c r="M108" s="234">
        <v>5.5</v>
      </c>
      <c r="N108" s="234">
        <v>51000</v>
      </c>
      <c r="O108" s="234">
        <f>L108*M108</f>
        <v>19.25</v>
      </c>
      <c r="P108" s="234">
        <f>N108/O108</f>
        <v>2649.3506493506493</v>
      </c>
      <c r="Q108" s="234">
        <v>25</v>
      </c>
      <c r="R108" s="234">
        <f>P108*Q108</f>
        <v>66233.766233766233</v>
      </c>
      <c r="S108" s="234"/>
      <c r="T108" s="234"/>
      <c r="U108" s="234"/>
      <c r="V108" s="234"/>
    </row>
    <row r="109" spans="1:22" s="36" customFormat="1" ht="21.75">
      <c r="A109" s="72"/>
      <c r="B109" s="241" t="s">
        <v>265</v>
      </c>
      <c r="C109" s="365">
        <v>2</v>
      </c>
      <c r="D109" s="236" t="s">
        <v>103</v>
      </c>
      <c r="E109" s="73"/>
      <c r="F109" s="73"/>
      <c r="G109" s="237"/>
      <c r="H109" s="73"/>
      <c r="I109" s="237">
        <f t="shared" si="4"/>
        <v>0</v>
      </c>
      <c r="J109" s="238"/>
      <c r="K109" s="74"/>
      <c r="L109" s="234">
        <v>2</v>
      </c>
      <c r="M109" s="234">
        <v>1.2</v>
      </c>
      <c r="N109" s="234">
        <v>2300</v>
      </c>
      <c r="O109" s="234">
        <f>L109*M109*N109</f>
        <v>5520</v>
      </c>
      <c r="P109" s="234"/>
      <c r="Q109" s="234"/>
      <c r="R109" s="234"/>
      <c r="S109" s="234"/>
      <c r="T109" s="234"/>
      <c r="U109" s="234"/>
      <c r="V109" s="234"/>
    </row>
    <row r="110" spans="1:22" s="36" customFormat="1" ht="21.75">
      <c r="A110" s="72"/>
      <c r="B110" s="241" t="s">
        <v>266</v>
      </c>
      <c r="C110" s="365">
        <v>4</v>
      </c>
      <c r="D110" s="236" t="s">
        <v>103</v>
      </c>
      <c r="E110" s="73"/>
      <c r="F110" s="73"/>
      <c r="G110" s="237"/>
      <c r="H110" s="73"/>
      <c r="I110" s="237">
        <f t="shared" si="4"/>
        <v>0</v>
      </c>
      <c r="J110" s="238"/>
      <c r="K110" s="74"/>
      <c r="L110" s="234"/>
      <c r="M110" s="234"/>
      <c r="N110" s="234"/>
      <c r="O110" s="234">
        <f t="shared" ref="O110:O113" si="5">L110*M110*N110</f>
        <v>0</v>
      </c>
      <c r="P110" s="234"/>
      <c r="Q110" s="234"/>
      <c r="R110" s="234"/>
      <c r="S110" s="234"/>
      <c r="T110" s="234"/>
      <c r="U110" s="234"/>
      <c r="V110" s="234"/>
    </row>
    <row r="111" spans="1:22" s="36" customFormat="1" ht="21.75">
      <c r="A111" s="72"/>
      <c r="B111" s="241" t="s">
        <v>267</v>
      </c>
      <c r="C111" s="365">
        <v>2</v>
      </c>
      <c r="D111" s="236" t="s">
        <v>103</v>
      </c>
      <c r="E111" s="73"/>
      <c r="F111" s="73"/>
      <c r="G111" s="237"/>
      <c r="H111" s="73"/>
      <c r="I111" s="237">
        <f t="shared" si="4"/>
        <v>0</v>
      </c>
      <c r="J111" s="238"/>
      <c r="K111" s="74"/>
      <c r="L111" s="234"/>
      <c r="M111" s="234"/>
      <c r="N111" s="234"/>
      <c r="O111" s="234"/>
      <c r="P111" s="234"/>
      <c r="Q111" s="234"/>
      <c r="R111" s="234"/>
      <c r="S111" s="234"/>
      <c r="T111" s="234"/>
      <c r="U111" s="234"/>
      <c r="V111" s="234"/>
    </row>
    <row r="112" spans="1:22" s="36" customFormat="1" ht="21.75">
      <c r="A112" s="72"/>
      <c r="B112" s="241" t="s">
        <v>268</v>
      </c>
      <c r="C112" s="365">
        <v>3</v>
      </c>
      <c r="D112" s="236" t="s">
        <v>103</v>
      </c>
      <c r="E112" s="73"/>
      <c r="F112" s="73"/>
      <c r="G112" s="237"/>
      <c r="H112" s="73"/>
      <c r="I112" s="237">
        <f t="shared" si="4"/>
        <v>0</v>
      </c>
      <c r="J112" s="238"/>
      <c r="K112" s="74"/>
      <c r="L112" s="234">
        <v>1.5</v>
      </c>
      <c r="M112" s="234">
        <v>1.2</v>
      </c>
      <c r="N112" s="234">
        <v>2300</v>
      </c>
      <c r="O112" s="234">
        <f t="shared" si="5"/>
        <v>4140</v>
      </c>
      <c r="P112" s="234"/>
      <c r="Q112" s="234"/>
      <c r="R112" s="234"/>
      <c r="S112" s="234"/>
      <c r="T112" s="234"/>
      <c r="U112" s="234"/>
      <c r="V112" s="234"/>
    </row>
    <row r="113" spans="1:22" s="36" customFormat="1" ht="21.75">
      <c r="A113" s="72"/>
      <c r="B113" s="241" t="s">
        <v>269</v>
      </c>
      <c r="C113" s="365">
        <v>2</v>
      </c>
      <c r="D113" s="236" t="s">
        <v>103</v>
      </c>
      <c r="E113" s="73"/>
      <c r="F113" s="73"/>
      <c r="G113" s="237"/>
      <c r="H113" s="73"/>
      <c r="I113" s="237">
        <f t="shared" si="4"/>
        <v>0</v>
      </c>
      <c r="J113" s="238"/>
      <c r="K113" s="74"/>
      <c r="L113" s="234">
        <v>1.1499999999999999</v>
      </c>
      <c r="M113" s="234">
        <v>0.5</v>
      </c>
      <c r="N113" s="234">
        <v>2300</v>
      </c>
      <c r="O113" s="234">
        <f t="shared" si="5"/>
        <v>1322.5</v>
      </c>
      <c r="P113" s="234"/>
      <c r="Q113" s="234"/>
      <c r="R113" s="234"/>
      <c r="S113" s="234"/>
      <c r="T113" s="234"/>
      <c r="U113" s="234"/>
      <c r="V113" s="234"/>
    </row>
    <row r="114" spans="1:22" s="36" customFormat="1" ht="21.75">
      <c r="A114" s="72"/>
      <c r="B114" s="241" t="s">
        <v>346</v>
      </c>
      <c r="C114" s="365">
        <v>1</v>
      </c>
      <c r="D114" s="236" t="s">
        <v>103</v>
      </c>
      <c r="E114" s="73"/>
      <c r="F114" s="73"/>
      <c r="G114" s="237"/>
      <c r="H114" s="73"/>
      <c r="I114" s="237">
        <f t="shared" si="4"/>
        <v>0</v>
      </c>
      <c r="J114" s="238"/>
      <c r="K114" s="74"/>
      <c r="L114" s="234">
        <v>0.75</v>
      </c>
      <c r="M114" s="234">
        <v>0.55000000000000004</v>
      </c>
      <c r="N114" s="234">
        <v>2300</v>
      </c>
      <c r="O114" s="234">
        <f t="shared" ref="O114" si="6">L114*M114*N114</f>
        <v>948.75000000000011</v>
      </c>
      <c r="P114" s="234"/>
      <c r="Q114" s="234"/>
      <c r="R114" s="234"/>
      <c r="S114" s="234"/>
      <c r="T114" s="234"/>
      <c r="U114" s="234"/>
      <c r="V114" s="234"/>
    </row>
    <row r="115" spans="1:22" s="36" customFormat="1" ht="21.75">
      <c r="A115" s="72"/>
      <c r="B115" s="241" t="s">
        <v>270</v>
      </c>
      <c r="C115" s="365">
        <v>1</v>
      </c>
      <c r="D115" s="236" t="s">
        <v>103</v>
      </c>
      <c r="E115" s="73"/>
      <c r="F115" s="73"/>
      <c r="G115" s="237"/>
      <c r="H115" s="73"/>
      <c r="I115" s="237">
        <f t="shared" si="4"/>
        <v>0</v>
      </c>
      <c r="J115" s="238"/>
      <c r="K115" s="74"/>
      <c r="L115" s="234">
        <v>0.6</v>
      </c>
      <c r="M115" s="234">
        <v>0.5</v>
      </c>
      <c r="N115" s="234">
        <v>2300</v>
      </c>
      <c r="O115" s="234">
        <f t="shared" ref="O115" si="7">L115*M115*N115</f>
        <v>690</v>
      </c>
      <c r="P115" s="234"/>
      <c r="Q115" s="234"/>
      <c r="R115" s="234"/>
      <c r="S115" s="234"/>
      <c r="T115" s="234"/>
      <c r="U115" s="234"/>
      <c r="V115" s="234"/>
    </row>
    <row r="116" spans="1:22" s="36" customFormat="1" ht="21.75">
      <c r="A116" s="72"/>
      <c r="B116" s="239" t="s">
        <v>208</v>
      </c>
      <c r="C116" s="365"/>
      <c r="D116" s="236"/>
      <c r="E116" s="73"/>
      <c r="F116" s="73"/>
      <c r="G116" s="237"/>
      <c r="H116" s="73"/>
      <c r="I116" s="237">
        <f t="shared" si="4"/>
        <v>0</v>
      </c>
      <c r="J116" s="238"/>
      <c r="K116" s="74"/>
      <c r="L116" s="234"/>
      <c r="M116" s="234"/>
      <c r="N116" s="234"/>
      <c r="O116" s="234"/>
      <c r="P116" s="234"/>
      <c r="Q116" s="234"/>
      <c r="R116" s="234"/>
      <c r="S116" s="234"/>
      <c r="T116" s="234"/>
      <c r="U116" s="234"/>
      <c r="V116" s="234"/>
    </row>
    <row r="117" spans="1:22" s="36" customFormat="1" ht="43.5">
      <c r="A117" s="72"/>
      <c r="B117" s="242" t="s">
        <v>289</v>
      </c>
      <c r="C117" s="365">
        <v>5</v>
      </c>
      <c r="D117" s="236" t="s">
        <v>103</v>
      </c>
      <c r="E117" s="73"/>
      <c r="F117" s="73"/>
      <c r="G117" s="237"/>
      <c r="H117" s="73"/>
      <c r="I117" s="237">
        <f t="shared" si="4"/>
        <v>0</v>
      </c>
      <c r="J117" s="238"/>
      <c r="K117" s="74"/>
      <c r="L117" s="234"/>
      <c r="M117" s="234"/>
      <c r="N117" s="234"/>
      <c r="O117" s="234"/>
      <c r="P117" s="234"/>
      <c r="Q117" s="234"/>
      <c r="R117" s="234"/>
      <c r="S117" s="234"/>
      <c r="T117" s="234"/>
      <c r="U117" s="234"/>
      <c r="V117" s="234"/>
    </row>
    <row r="118" spans="1:22" s="36" customFormat="1" ht="21.75">
      <c r="A118" s="72"/>
      <c r="B118" s="241" t="s">
        <v>271</v>
      </c>
      <c r="C118" s="365">
        <v>2</v>
      </c>
      <c r="D118" s="236" t="s">
        <v>103</v>
      </c>
      <c r="E118" s="73"/>
      <c r="F118" s="73"/>
      <c r="G118" s="237"/>
      <c r="H118" s="73"/>
      <c r="I118" s="237">
        <f t="shared" si="4"/>
        <v>0</v>
      </c>
      <c r="J118" s="238"/>
      <c r="K118" s="74"/>
      <c r="L118" s="234"/>
      <c r="M118" s="234"/>
      <c r="N118" s="234"/>
      <c r="O118" s="234"/>
      <c r="P118" s="234"/>
      <c r="Q118" s="234"/>
      <c r="R118" s="234"/>
      <c r="S118" s="234"/>
      <c r="T118" s="234"/>
      <c r="U118" s="234"/>
      <c r="V118" s="234"/>
    </row>
    <row r="119" spans="1:22" s="36" customFormat="1" ht="21.75">
      <c r="A119" s="72"/>
      <c r="B119" s="241" t="s">
        <v>272</v>
      </c>
      <c r="C119" s="365">
        <v>2</v>
      </c>
      <c r="D119" s="236" t="s">
        <v>103</v>
      </c>
      <c r="E119" s="73"/>
      <c r="F119" s="73"/>
      <c r="G119" s="237"/>
      <c r="H119" s="73"/>
      <c r="I119" s="237">
        <f t="shared" si="4"/>
        <v>0</v>
      </c>
      <c r="J119" s="238"/>
      <c r="K119" s="74"/>
      <c r="L119" s="234"/>
      <c r="M119" s="234"/>
      <c r="N119" s="234"/>
      <c r="O119" s="234"/>
      <c r="P119" s="234"/>
      <c r="Q119" s="234"/>
      <c r="R119" s="234"/>
      <c r="S119" s="234"/>
      <c r="T119" s="234"/>
      <c r="U119" s="234"/>
      <c r="V119" s="234"/>
    </row>
    <row r="120" spans="1:22" s="36" customFormat="1" ht="21.75">
      <c r="A120" s="72"/>
      <c r="B120" s="241" t="s">
        <v>273</v>
      </c>
      <c r="C120" s="365">
        <v>2</v>
      </c>
      <c r="D120" s="236" t="s">
        <v>103</v>
      </c>
      <c r="E120" s="73"/>
      <c r="F120" s="73"/>
      <c r="G120" s="237"/>
      <c r="H120" s="73"/>
      <c r="I120" s="237">
        <f t="shared" si="4"/>
        <v>0</v>
      </c>
      <c r="J120" s="238"/>
      <c r="K120" s="74"/>
      <c r="L120" s="234"/>
      <c r="M120" s="234"/>
      <c r="N120" s="234"/>
      <c r="O120" s="234"/>
      <c r="P120" s="234"/>
      <c r="Q120" s="234"/>
      <c r="R120" s="234"/>
      <c r="S120" s="234"/>
      <c r="T120" s="234"/>
      <c r="U120" s="234"/>
      <c r="V120" s="234"/>
    </row>
    <row r="121" spans="1:22" s="36" customFormat="1" ht="21.75">
      <c r="A121" s="72"/>
      <c r="B121" s="241" t="s">
        <v>332</v>
      </c>
      <c r="C121" s="365">
        <v>4</v>
      </c>
      <c r="D121" s="236" t="s">
        <v>103</v>
      </c>
      <c r="E121" s="73"/>
      <c r="F121" s="73"/>
      <c r="G121" s="237"/>
      <c r="H121" s="73"/>
      <c r="I121" s="237">
        <f t="shared" si="4"/>
        <v>0</v>
      </c>
      <c r="J121" s="238"/>
      <c r="K121" s="74"/>
      <c r="L121" s="234"/>
      <c r="M121" s="234"/>
      <c r="N121" s="234"/>
      <c r="O121" s="234"/>
      <c r="P121" s="234"/>
      <c r="Q121" s="234"/>
      <c r="R121" s="234"/>
      <c r="S121" s="234"/>
      <c r="T121" s="234"/>
      <c r="U121" s="234"/>
      <c r="V121" s="234"/>
    </row>
    <row r="122" spans="1:22" s="36" customFormat="1" ht="21.75">
      <c r="A122" s="72"/>
      <c r="B122" s="241" t="s">
        <v>333</v>
      </c>
      <c r="C122" s="365">
        <v>2</v>
      </c>
      <c r="D122" s="236" t="s">
        <v>103</v>
      </c>
      <c r="E122" s="73"/>
      <c r="F122" s="73"/>
      <c r="G122" s="237"/>
      <c r="H122" s="73"/>
      <c r="I122" s="237">
        <f t="shared" si="4"/>
        <v>0</v>
      </c>
      <c r="J122" s="238"/>
      <c r="K122" s="74"/>
      <c r="L122" s="234"/>
      <c r="M122" s="234"/>
      <c r="N122" s="234"/>
      <c r="O122" s="234"/>
      <c r="P122" s="234"/>
      <c r="Q122" s="234"/>
      <c r="R122" s="234"/>
      <c r="S122" s="234"/>
      <c r="T122" s="234"/>
      <c r="U122" s="234"/>
      <c r="V122" s="234"/>
    </row>
    <row r="123" spans="1:22" s="36" customFormat="1" ht="21.75">
      <c r="A123" s="72"/>
      <c r="B123" s="241" t="s">
        <v>274</v>
      </c>
      <c r="C123" s="365">
        <v>5</v>
      </c>
      <c r="D123" s="236" t="s">
        <v>109</v>
      </c>
      <c r="E123" s="73"/>
      <c r="F123" s="73"/>
      <c r="G123" s="237"/>
      <c r="H123" s="73"/>
      <c r="I123" s="237">
        <f t="shared" si="4"/>
        <v>0</v>
      </c>
      <c r="J123" s="238"/>
      <c r="K123" s="74"/>
      <c r="L123" s="234"/>
      <c r="M123" s="234"/>
      <c r="N123" s="234"/>
      <c r="O123" s="234"/>
      <c r="P123" s="234"/>
      <c r="Q123" s="234"/>
      <c r="R123" s="234"/>
      <c r="S123" s="234"/>
      <c r="T123" s="234"/>
      <c r="U123" s="234"/>
      <c r="V123" s="234"/>
    </row>
    <row r="124" spans="1:22" s="36" customFormat="1" ht="21.75">
      <c r="A124" s="72"/>
      <c r="B124" s="241" t="s">
        <v>275</v>
      </c>
      <c r="C124" s="365">
        <v>5</v>
      </c>
      <c r="D124" s="236" t="s">
        <v>109</v>
      </c>
      <c r="E124" s="73"/>
      <c r="F124" s="73"/>
      <c r="G124" s="237"/>
      <c r="H124" s="73"/>
      <c r="I124" s="237">
        <f t="shared" si="4"/>
        <v>0</v>
      </c>
      <c r="J124" s="238"/>
      <c r="K124" s="74"/>
      <c r="L124" s="234"/>
      <c r="M124" s="234"/>
      <c r="N124" s="234"/>
      <c r="O124" s="234"/>
      <c r="P124" s="234"/>
      <c r="Q124" s="234"/>
      <c r="R124" s="234"/>
      <c r="S124" s="234"/>
      <c r="T124" s="234"/>
      <c r="U124" s="234"/>
      <c r="V124" s="234"/>
    </row>
    <row r="125" spans="1:22" s="36" customFormat="1" ht="21.75">
      <c r="A125" s="72"/>
      <c r="B125" s="241" t="s">
        <v>276</v>
      </c>
      <c r="C125" s="365">
        <v>2</v>
      </c>
      <c r="D125" s="236" t="s">
        <v>109</v>
      </c>
      <c r="E125" s="73"/>
      <c r="F125" s="73"/>
      <c r="G125" s="237"/>
      <c r="H125" s="73"/>
      <c r="I125" s="237">
        <f t="shared" si="4"/>
        <v>0</v>
      </c>
      <c r="J125" s="238"/>
      <c r="K125" s="74"/>
      <c r="L125" s="234"/>
      <c r="M125" s="234"/>
      <c r="N125" s="234"/>
      <c r="O125" s="234"/>
      <c r="P125" s="234"/>
      <c r="Q125" s="234"/>
      <c r="R125" s="234"/>
      <c r="S125" s="234"/>
      <c r="T125" s="234"/>
      <c r="U125" s="234"/>
      <c r="V125" s="234"/>
    </row>
    <row r="126" spans="1:22" s="36" customFormat="1" ht="21.75">
      <c r="A126" s="72"/>
      <c r="B126" s="241" t="s">
        <v>285</v>
      </c>
      <c r="C126" s="365">
        <v>6</v>
      </c>
      <c r="D126" s="236" t="s">
        <v>109</v>
      </c>
      <c r="E126" s="73"/>
      <c r="F126" s="73"/>
      <c r="G126" s="237"/>
      <c r="H126" s="73"/>
      <c r="I126" s="237">
        <f t="shared" si="4"/>
        <v>0</v>
      </c>
      <c r="J126" s="238"/>
      <c r="K126" s="74"/>
      <c r="L126" s="234"/>
      <c r="M126" s="234"/>
      <c r="N126" s="234"/>
      <c r="O126" s="234"/>
      <c r="P126" s="234"/>
      <c r="Q126" s="234"/>
      <c r="R126" s="234"/>
      <c r="S126" s="234"/>
      <c r="T126" s="234"/>
      <c r="U126" s="234"/>
      <c r="V126" s="234"/>
    </row>
    <row r="127" spans="1:22" s="36" customFormat="1" ht="21.75">
      <c r="A127" s="72"/>
      <c r="B127" s="241" t="s">
        <v>277</v>
      </c>
      <c r="C127" s="365">
        <v>4</v>
      </c>
      <c r="D127" s="236" t="s">
        <v>109</v>
      </c>
      <c r="E127" s="73"/>
      <c r="F127" s="73"/>
      <c r="G127" s="237"/>
      <c r="H127" s="73"/>
      <c r="I127" s="237">
        <f t="shared" si="4"/>
        <v>0</v>
      </c>
      <c r="J127" s="238"/>
      <c r="K127" s="74"/>
      <c r="L127" s="234"/>
      <c r="M127" s="234"/>
      <c r="N127" s="234"/>
      <c r="O127" s="234"/>
      <c r="P127" s="234"/>
      <c r="Q127" s="234"/>
      <c r="R127" s="234"/>
      <c r="S127" s="234"/>
      <c r="T127" s="234"/>
      <c r="U127" s="234"/>
      <c r="V127" s="234"/>
    </row>
    <row r="128" spans="1:22" s="36" customFormat="1" ht="21.75">
      <c r="A128" s="72"/>
      <c r="B128" s="241" t="s">
        <v>389</v>
      </c>
      <c r="C128" s="365">
        <v>5</v>
      </c>
      <c r="D128" s="236" t="s">
        <v>109</v>
      </c>
      <c r="E128" s="73"/>
      <c r="F128" s="73"/>
      <c r="G128" s="237"/>
      <c r="H128" s="73"/>
      <c r="I128" s="237">
        <f t="shared" si="4"/>
        <v>0</v>
      </c>
      <c r="J128" s="238"/>
      <c r="K128" s="74"/>
      <c r="L128" s="234"/>
      <c r="M128" s="234"/>
      <c r="N128" s="234"/>
      <c r="O128" s="234"/>
      <c r="P128" s="234"/>
      <c r="Q128" s="234"/>
      <c r="R128" s="234"/>
      <c r="S128" s="234"/>
      <c r="T128" s="234"/>
      <c r="U128" s="234"/>
      <c r="V128" s="234"/>
    </row>
    <row r="129" spans="1:22" s="36" customFormat="1" ht="21.75">
      <c r="A129" s="72"/>
      <c r="B129" s="239" t="s">
        <v>115</v>
      </c>
      <c r="C129" s="365"/>
      <c r="D129" s="236"/>
      <c r="E129" s="73"/>
      <c r="F129" s="73"/>
      <c r="G129" s="237"/>
      <c r="H129" s="73"/>
      <c r="I129" s="237">
        <f t="shared" si="4"/>
        <v>0</v>
      </c>
      <c r="J129" s="238"/>
      <c r="K129" s="74"/>
      <c r="L129" s="234"/>
      <c r="M129" s="234"/>
      <c r="N129" s="234"/>
      <c r="O129" s="234"/>
      <c r="P129" s="234"/>
      <c r="Q129" s="234"/>
      <c r="R129" s="234"/>
      <c r="S129" s="234"/>
      <c r="T129" s="234"/>
      <c r="U129" s="234"/>
      <c r="V129" s="234"/>
    </row>
    <row r="130" spans="1:22" s="36" customFormat="1" ht="21.75">
      <c r="A130" s="72"/>
      <c r="B130" s="241" t="s">
        <v>209</v>
      </c>
      <c r="C130" s="365">
        <f>C85+C86</f>
        <v>1613.33</v>
      </c>
      <c r="D130" s="236" t="s">
        <v>22</v>
      </c>
      <c r="E130" s="73"/>
      <c r="F130" s="73"/>
      <c r="G130" s="237"/>
      <c r="H130" s="73"/>
      <c r="I130" s="237">
        <f t="shared" si="4"/>
        <v>0</v>
      </c>
      <c r="J130" s="238"/>
      <c r="K130" s="74"/>
      <c r="L130" s="234"/>
      <c r="M130" s="234"/>
      <c r="N130" s="234"/>
      <c r="O130" s="234"/>
      <c r="P130" s="234"/>
      <c r="Q130" s="234"/>
      <c r="R130" s="234"/>
      <c r="S130" s="234"/>
      <c r="T130" s="234"/>
      <c r="U130" s="234"/>
      <c r="V130" s="234"/>
    </row>
    <row r="131" spans="1:22" s="36" customFormat="1" ht="21.75">
      <c r="A131" s="72"/>
      <c r="B131" s="241" t="s">
        <v>210</v>
      </c>
      <c r="C131" s="365">
        <f>C64</f>
        <v>866.56</v>
      </c>
      <c r="D131" s="236" t="s">
        <v>22</v>
      </c>
      <c r="E131" s="73"/>
      <c r="F131" s="73"/>
      <c r="G131" s="237"/>
      <c r="H131" s="73"/>
      <c r="I131" s="237">
        <f t="shared" si="4"/>
        <v>0</v>
      </c>
      <c r="J131" s="238"/>
      <c r="K131" s="74"/>
      <c r="L131" s="234"/>
      <c r="M131" s="234"/>
      <c r="N131" s="234"/>
      <c r="O131" s="234"/>
      <c r="P131" s="234"/>
      <c r="Q131" s="234"/>
      <c r="R131" s="234"/>
      <c r="S131" s="234"/>
      <c r="T131" s="234"/>
      <c r="U131" s="234"/>
      <c r="V131" s="234"/>
    </row>
    <row r="132" spans="1:22" s="36" customFormat="1" ht="21.75">
      <c r="A132" s="72"/>
      <c r="B132" s="241" t="s">
        <v>297</v>
      </c>
      <c r="C132" s="365">
        <f>C98+C99</f>
        <v>91.33</v>
      </c>
      <c r="D132" s="236" t="s">
        <v>22</v>
      </c>
      <c r="E132" s="73"/>
      <c r="F132" s="73"/>
      <c r="G132" s="237"/>
      <c r="H132" s="73"/>
      <c r="I132" s="237">
        <f t="shared" si="4"/>
        <v>0</v>
      </c>
      <c r="J132" s="238"/>
      <c r="K132" s="74"/>
      <c r="L132" s="234"/>
      <c r="M132" s="234"/>
      <c r="N132" s="234"/>
      <c r="O132" s="234"/>
      <c r="P132" s="234"/>
      <c r="Q132" s="234"/>
      <c r="R132" s="234"/>
      <c r="S132" s="234"/>
      <c r="T132" s="234"/>
      <c r="U132" s="234"/>
      <c r="V132" s="234"/>
    </row>
    <row r="133" spans="1:22" s="36" customFormat="1" ht="21.75">
      <c r="A133" s="72"/>
      <c r="B133" s="239" t="s">
        <v>114</v>
      </c>
      <c r="C133" s="365"/>
      <c r="D133" s="236"/>
      <c r="E133" s="73"/>
      <c r="F133" s="73"/>
      <c r="G133" s="237"/>
      <c r="H133" s="73"/>
      <c r="I133" s="237">
        <f t="shared" si="4"/>
        <v>0</v>
      </c>
      <c r="J133" s="238"/>
      <c r="K133" s="74"/>
      <c r="L133" s="234"/>
      <c r="M133" s="234"/>
      <c r="N133" s="234"/>
      <c r="O133" s="234"/>
      <c r="P133" s="234"/>
      <c r="Q133" s="234"/>
      <c r="R133" s="234"/>
      <c r="S133" s="234"/>
      <c r="T133" s="234"/>
      <c r="U133" s="234"/>
      <c r="V133" s="234"/>
    </row>
    <row r="134" spans="1:22" s="36" customFormat="1" ht="43.5">
      <c r="A134" s="72"/>
      <c r="B134" s="242" t="s">
        <v>323</v>
      </c>
      <c r="C134" s="365">
        <v>8</v>
      </c>
      <c r="D134" s="236" t="s">
        <v>103</v>
      </c>
      <c r="E134" s="73"/>
      <c r="F134" s="73"/>
      <c r="G134" s="237"/>
      <c r="H134" s="73"/>
      <c r="I134" s="237">
        <f t="shared" si="4"/>
        <v>0</v>
      </c>
      <c r="J134" s="238"/>
      <c r="K134" s="74"/>
      <c r="L134" s="234"/>
      <c r="M134" s="234"/>
      <c r="N134" s="234"/>
      <c r="O134" s="234"/>
      <c r="P134" s="234"/>
      <c r="Q134" s="234"/>
      <c r="R134" s="234"/>
      <c r="S134" s="234"/>
      <c r="T134" s="234"/>
      <c r="U134" s="234"/>
      <c r="V134" s="234"/>
    </row>
    <row r="135" spans="1:22" s="36" customFormat="1" ht="21.75">
      <c r="A135" s="72"/>
      <c r="B135" s="241" t="s">
        <v>303</v>
      </c>
      <c r="C135" s="365">
        <v>10</v>
      </c>
      <c r="D135" s="236" t="s">
        <v>103</v>
      </c>
      <c r="E135" s="73"/>
      <c r="F135" s="73"/>
      <c r="G135" s="237"/>
      <c r="H135" s="73"/>
      <c r="I135" s="237">
        <f t="shared" si="4"/>
        <v>0</v>
      </c>
      <c r="J135" s="238"/>
      <c r="K135" s="74"/>
      <c r="L135" s="234"/>
      <c r="M135" s="234"/>
      <c r="N135" s="234"/>
      <c r="O135" s="234"/>
      <c r="P135" s="234"/>
      <c r="Q135" s="234"/>
      <c r="R135" s="234"/>
      <c r="S135" s="234"/>
      <c r="T135" s="234"/>
      <c r="U135" s="234"/>
      <c r="V135" s="234"/>
    </row>
    <row r="136" spans="1:22" s="36" customFormat="1" ht="21.75">
      <c r="A136" s="72"/>
      <c r="B136" s="241" t="s">
        <v>211</v>
      </c>
      <c r="C136" s="365">
        <v>12</v>
      </c>
      <c r="D136" s="236" t="s">
        <v>103</v>
      </c>
      <c r="E136" s="73"/>
      <c r="F136" s="73"/>
      <c r="G136" s="237"/>
      <c r="H136" s="73"/>
      <c r="I136" s="237">
        <f t="shared" si="4"/>
        <v>0</v>
      </c>
      <c r="J136" s="238"/>
      <c r="K136" s="74"/>
      <c r="L136" s="234"/>
      <c r="M136" s="234"/>
      <c r="N136" s="234"/>
      <c r="O136" s="234"/>
      <c r="P136" s="234"/>
      <c r="Q136" s="234"/>
      <c r="R136" s="234"/>
      <c r="S136" s="234"/>
      <c r="T136" s="234"/>
      <c r="U136" s="234"/>
      <c r="V136" s="234"/>
    </row>
    <row r="137" spans="1:22" s="36" customFormat="1" ht="21.75">
      <c r="A137" s="72"/>
      <c r="B137" s="241" t="s">
        <v>324</v>
      </c>
      <c r="C137" s="365">
        <v>6</v>
      </c>
      <c r="D137" s="236" t="s">
        <v>103</v>
      </c>
      <c r="E137" s="73"/>
      <c r="F137" s="73"/>
      <c r="G137" s="237"/>
      <c r="H137" s="73"/>
      <c r="I137" s="237">
        <f t="shared" si="4"/>
        <v>0</v>
      </c>
      <c r="J137" s="238"/>
      <c r="K137" s="74"/>
      <c r="L137" s="234"/>
      <c r="M137" s="234"/>
      <c r="N137" s="234"/>
      <c r="O137" s="234"/>
      <c r="P137" s="234"/>
      <c r="Q137" s="234"/>
      <c r="R137" s="234"/>
      <c r="S137" s="234"/>
      <c r="T137" s="234"/>
      <c r="U137" s="234"/>
      <c r="V137" s="234"/>
    </row>
    <row r="138" spans="1:22" s="36" customFormat="1" ht="21.75">
      <c r="A138" s="72"/>
      <c r="B138" s="241" t="s">
        <v>212</v>
      </c>
      <c r="C138" s="365">
        <v>8</v>
      </c>
      <c r="D138" s="236" t="s">
        <v>103</v>
      </c>
      <c r="E138" s="73"/>
      <c r="F138" s="73"/>
      <c r="G138" s="237"/>
      <c r="H138" s="73"/>
      <c r="I138" s="237">
        <f t="shared" si="4"/>
        <v>0</v>
      </c>
      <c r="J138" s="238"/>
      <c r="K138" s="74"/>
      <c r="L138" s="234"/>
      <c r="M138" s="234"/>
      <c r="N138" s="234"/>
      <c r="O138" s="234"/>
      <c r="P138" s="234"/>
      <c r="Q138" s="234"/>
      <c r="R138" s="234"/>
      <c r="S138" s="234"/>
      <c r="T138" s="234"/>
      <c r="U138" s="234"/>
      <c r="V138" s="234"/>
    </row>
    <row r="139" spans="1:22" s="36" customFormat="1" ht="21.75">
      <c r="A139" s="72"/>
      <c r="B139" s="241" t="s">
        <v>319</v>
      </c>
      <c r="C139" s="365">
        <v>5</v>
      </c>
      <c r="D139" s="236" t="s">
        <v>103</v>
      </c>
      <c r="E139" s="73"/>
      <c r="F139" s="73"/>
      <c r="G139" s="237"/>
      <c r="H139" s="73"/>
      <c r="I139" s="237">
        <f t="shared" si="4"/>
        <v>0</v>
      </c>
      <c r="J139" s="238"/>
      <c r="K139" s="74"/>
      <c r="L139" s="234"/>
      <c r="M139" s="234"/>
      <c r="N139" s="234"/>
      <c r="O139" s="234"/>
      <c r="P139" s="234"/>
      <c r="Q139" s="234"/>
      <c r="R139" s="234"/>
      <c r="S139" s="234"/>
      <c r="T139" s="234"/>
      <c r="U139" s="234"/>
      <c r="V139" s="234"/>
    </row>
    <row r="140" spans="1:22" s="36" customFormat="1" ht="21.75">
      <c r="A140" s="72"/>
      <c r="B140" s="241" t="s">
        <v>390</v>
      </c>
      <c r="C140" s="365">
        <v>3</v>
      </c>
      <c r="D140" s="236" t="s">
        <v>103</v>
      </c>
      <c r="E140" s="73"/>
      <c r="F140" s="73"/>
      <c r="G140" s="237"/>
      <c r="H140" s="73"/>
      <c r="I140" s="237">
        <f t="shared" si="4"/>
        <v>0</v>
      </c>
      <c r="J140" s="238"/>
      <c r="K140" s="74"/>
      <c r="L140" s="234"/>
      <c r="M140" s="234"/>
      <c r="N140" s="234"/>
      <c r="O140" s="234"/>
      <c r="P140" s="234"/>
      <c r="Q140" s="234"/>
      <c r="R140" s="234"/>
      <c r="S140" s="234"/>
      <c r="T140" s="234"/>
      <c r="U140" s="234"/>
      <c r="V140" s="234"/>
    </row>
    <row r="141" spans="1:22" s="36" customFormat="1" ht="21.75">
      <c r="A141" s="72"/>
      <c r="B141" s="241" t="s">
        <v>213</v>
      </c>
      <c r="C141" s="365">
        <v>18</v>
      </c>
      <c r="D141" s="236" t="s">
        <v>103</v>
      </c>
      <c r="E141" s="73"/>
      <c r="F141" s="73"/>
      <c r="G141" s="237"/>
      <c r="H141" s="73"/>
      <c r="I141" s="237">
        <f t="shared" si="4"/>
        <v>0</v>
      </c>
      <c r="J141" s="238"/>
      <c r="K141" s="74"/>
      <c r="L141" s="234"/>
      <c r="M141" s="234"/>
      <c r="N141" s="234"/>
      <c r="O141" s="234"/>
      <c r="P141" s="234"/>
      <c r="Q141" s="234"/>
      <c r="R141" s="234"/>
      <c r="S141" s="234"/>
      <c r="T141" s="234"/>
      <c r="U141" s="234"/>
      <c r="V141" s="234"/>
    </row>
    <row r="142" spans="1:22" s="36" customFormat="1" ht="21.75">
      <c r="A142" s="72"/>
      <c r="B142" s="241" t="s">
        <v>214</v>
      </c>
      <c r="C142" s="365">
        <v>28</v>
      </c>
      <c r="D142" s="236" t="s">
        <v>103</v>
      </c>
      <c r="E142" s="73"/>
      <c r="F142" s="73"/>
      <c r="G142" s="237"/>
      <c r="H142" s="73"/>
      <c r="I142" s="237">
        <f t="shared" si="4"/>
        <v>0</v>
      </c>
      <c r="J142" s="238"/>
      <c r="K142" s="74"/>
      <c r="L142" s="234"/>
      <c r="M142" s="234"/>
      <c r="N142" s="234"/>
      <c r="O142" s="234"/>
      <c r="P142" s="234"/>
      <c r="Q142" s="234"/>
      <c r="R142" s="234"/>
      <c r="S142" s="234"/>
      <c r="T142" s="234"/>
      <c r="U142" s="234"/>
      <c r="V142" s="234"/>
    </row>
    <row r="143" spans="1:22" s="36" customFormat="1" ht="21.75">
      <c r="A143" s="72"/>
      <c r="B143" s="239" t="s">
        <v>215</v>
      </c>
      <c r="C143" s="365"/>
      <c r="D143" s="236"/>
      <c r="E143" s="73"/>
      <c r="F143" s="73"/>
      <c r="G143" s="237"/>
      <c r="H143" s="73"/>
      <c r="I143" s="237">
        <f t="shared" si="4"/>
        <v>0</v>
      </c>
      <c r="J143" s="238"/>
      <c r="K143" s="74"/>
      <c r="L143" s="234"/>
      <c r="M143" s="234"/>
      <c r="N143" s="234"/>
      <c r="O143" s="234"/>
      <c r="P143" s="234"/>
      <c r="Q143" s="234"/>
      <c r="R143" s="234"/>
      <c r="S143" s="234"/>
      <c r="T143" s="234"/>
      <c r="U143" s="234"/>
      <c r="V143" s="234"/>
    </row>
    <row r="144" spans="1:22" s="36" customFormat="1" ht="21.75">
      <c r="A144" s="72"/>
      <c r="B144" s="239" t="s">
        <v>216</v>
      </c>
      <c r="C144" s="365"/>
      <c r="D144" s="236"/>
      <c r="E144" s="73"/>
      <c r="F144" s="73"/>
      <c r="G144" s="237"/>
      <c r="H144" s="73"/>
      <c r="I144" s="237">
        <f t="shared" ref="I144:I175" si="8">ROUND((F144+H144),2)</f>
        <v>0</v>
      </c>
      <c r="J144" s="238"/>
      <c r="K144" s="74"/>
      <c r="L144" s="234"/>
      <c r="M144" s="234"/>
      <c r="N144" s="234"/>
      <c r="O144" s="234"/>
      <c r="P144" s="234"/>
      <c r="Q144" s="234"/>
      <c r="R144" s="234"/>
      <c r="S144" s="234"/>
      <c r="T144" s="234"/>
      <c r="U144" s="234"/>
      <c r="V144" s="234"/>
    </row>
    <row r="145" spans="1:22" s="36" customFormat="1" ht="21.75">
      <c r="A145" s="72"/>
      <c r="B145" s="241" t="s">
        <v>217</v>
      </c>
      <c r="C145" s="365">
        <v>600</v>
      </c>
      <c r="D145" s="246" t="s">
        <v>108</v>
      </c>
      <c r="E145" s="245"/>
      <c r="F145" s="73"/>
      <c r="G145" s="247"/>
      <c r="H145" s="73"/>
      <c r="I145" s="237">
        <f t="shared" si="8"/>
        <v>0</v>
      </c>
      <c r="J145" s="238"/>
      <c r="K145" s="74"/>
      <c r="L145" s="234"/>
      <c r="M145" s="234"/>
      <c r="N145" s="234"/>
      <c r="O145" s="234"/>
      <c r="P145" s="234"/>
      <c r="Q145" s="234"/>
      <c r="R145" s="234"/>
      <c r="S145" s="234"/>
      <c r="T145" s="234"/>
      <c r="U145" s="234"/>
      <c r="V145" s="234"/>
    </row>
    <row r="146" spans="1:22" s="36" customFormat="1" ht="21.75">
      <c r="A146" s="72"/>
      <c r="B146" s="241" t="s">
        <v>218</v>
      </c>
      <c r="C146" s="365">
        <v>350</v>
      </c>
      <c r="D146" s="246" t="s">
        <v>108</v>
      </c>
      <c r="E146" s="245"/>
      <c r="F146" s="73"/>
      <c r="G146" s="247"/>
      <c r="H146" s="73"/>
      <c r="I146" s="237">
        <f t="shared" si="8"/>
        <v>0</v>
      </c>
      <c r="J146" s="238"/>
      <c r="K146" s="74"/>
      <c r="L146" s="234"/>
      <c r="M146" s="234"/>
      <c r="N146" s="234"/>
      <c r="O146" s="234"/>
      <c r="P146" s="234"/>
      <c r="Q146" s="234"/>
      <c r="R146" s="234"/>
      <c r="S146" s="234"/>
      <c r="T146" s="234"/>
      <c r="U146" s="234"/>
      <c r="V146" s="234"/>
    </row>
    <row r="147" spans="1:22" s="36" customFormat="1" ht="21.75">
      <c r="A147" s="72"/>
      <c r="B147" s="241" t="s">
        <v>219</v>
      </c>
      <c r="C147" s="365">
        <v>40</v>
      </c>
      <c r="D147" s="246" t="s">
        <v>108</v>
      </c>
      <c r="E147" s="245"/>
      <c r="F147" s="73"/>
      <c r="G147" s="247"/>
      <c r="H147" s="73"/>
      <c r="I147" s="237">
        <f t="shared" si="8"/>
        <v>0</v>
      </c>
      <c r="J147" s="238"/>
      <c r="K147" s="74"/>
      <c r="L147" s="234"/>
      <c r="M147" s="234"/>
      <c r="N147" s="234"/>
      <c r="O147" s="234"/>
      <c r="P147" s="234"/>
      <c r="Q147" s="234"/>
      <c r="R147" s="234"/>
      <c r="S147" s="234"/>
      <c r="T147" s="234"/>
      <c r="U147" s="234"/>
      <c r="V147" s="234"/>
    </row>
    <row r="148" spans="1:22" s="36" customFormat="1" ht="21.75">
      <c r="A148" s="72"/>
      <c r="B148" s="241" t="s">
        <v>220</v>
      </c>
      <c r="C148" s="365">
        <v>1</v>
      </c>
      <c r="D148" s="246" t="s">
        <v>286</v>
      </c>
      <c r="E148" s="245"/>
      <c r="F148" s="73"/>
      <c r="G148" s="247"/>
      <c r="H148" s="73"/>
      <c r="I148" s="237">
        <f t="shared" si="8"/>
        <v>0</v>
      </c>
      <c r="J148" s="238"/>
      <c r="K148" s="74"/>
      <c r="L148" s="234"/>
      <c r="M148" s="234"/>
      <c r="N148" s="234"/>
      <c r="O148" s="234"/>
      <c r="P148" s="234"/>
      <c r="Q148" s="234"/>
      <c r="R148" s="234"/>
      <c r="S148" s="234"/>
      <c r="T148" s="234"/>
      <c r="U148" s="234"/>
      <c r="V148" s="234"/>
    </row>
    <row r="149" spans="1:22" s="36" customFormat="1" ht="21.75">
      <c r="A149" s="72"/>
      <c r="B149" s="239" t="s">
        <v>221</v>
      </c>
      <c r="C149" s="365"/>
      <c r="D149" s="246"/>
      <c r="E149" s="248"/>
      <c r="F149" s="73"/>
      <c r="G149" s="247"/>
      <c r="H149" s="73"/>
      <c r="I149" s="237">
        <f t="shared" si="8"/>
        <v>0</v>
      </c>
      <c r="J149" s="238"/>
      <c r="K149" s="74"/>
      <c r="L149" s="234"/>
      <c r="M149" s="234"/>
      <c r="N149" s="234"/>
      <c r="O149" s="234"/>
      <c r="P149" s="234"/>
      <c r="Q149" s="234"/>
      <c r="R149" s="234"/>
      <c r="S149" s="234"/>
      <c r="T149" s="234"/>
      <c r="U149" s="234"/>
      <c r="V149" s="234"/>
    </row>
    <row r="150" spans="1:22" s="36" customFormat="1" ht="21.75">
      <c r="A150" s="72"/>
      <c r="B150" s="241" t="s">
        <v>222</v>
      </c>
      <c r="C150" s="365">
        <v>1900</v>
      </c>
      <c r="D150" s="246" t="s">
        <v>108</v>
      </c>
      <c r="E150" s="245"/>
      <c r="F150" s="73"/>
      <c r="G150" s="247"/>
      <c r="H150" s="73"/>
      <c r="I150" s="237">
        <f t="shared" si="8"/>
        <v>0</v>
      </c>
      <c r="J150" s="238"/>
      <c r="K150" s="74"/>
      <c r="L150" s="234"/>
      <c r="M150" s="234"/>
      <c r="N150" s="234"/>
      <c r="O150" s="234"/>
      <c r="P150" s="234"/>
      <c r="Q150" s="234"/>
      <c r="R150" s="234"/>
      <c r="S150" s="234"/>
      <c r="T150" s="234"/>
      <c r="U150" s="234"/>
      <c r="V150" s="234"/>
    </row>
    <row r="151" spans="1:22" s="36" customFormat="1" ht="21.75">
      <c r="A151" s="72"/>
      <c r="B151" s="241" t="s">
        <v>223</v>
      </c>
      <c r="C151" s="365">
        <v>500</v>
      </c>
      <c r="D151" s="246" t="s">
        <v>108</v>
      </c>
      <c r="E151" s="245"/>
      <c r="F151" s="73"/>
      <c r="G151" s="247"/>
      <c r="H151" s="73"/>
      <c r="I151" s="237">
        <f t="shared" si="8"/>
        <v>0</v>
      </c>
      <c r="J151" s="238"/>
      <c r="K151" s="74"/>
      <c r="L151" s="234"/>
      <c r="M151" s="234"/>
      <c r="N151" s="234"/>
      <c r="O151" s="234"/>
      <c r="P151" s="234"/>
      <c r="Q151" s="234"/>
      <c r="R151" s="234"/>
      <c r="S151" s="234"/>
      <c r="T151" s="234"/>
      <c r="U151" s="234"/>
      <c r="V151" s="234"/>
    </row>
    <row r="152" spans="1:22" s="36" customFormat="1" ht="21.75">
      <c r="A152" s="72"/>
      <c r="B152" s="241" t="s">
        <v>224</v>
      </c>
      <c r="C152" s="365">
        <v>80</v>
      </c>
      <c r="D152" s="246" t="s">
        <v>108</v>
      </c>
      <c r="E152" s="245"/>
      <c r="F152" s="73"/>
      <c r="G152" s="247"/>
      <c r="H152" s="73"/>
      <c r="I152" s="237">
        <f t="shared" si="8"/>
        <v>0</v>
      </c>
      <c r="J152" s="238"/>
      <c r="K152" s="74"/>
      <c r="L152" s="234"/>
      <c r="M152" s="234"/>
      <c r="N152" s="234"/>
      <c r="O152" s="234"/>
      <c r="P152" s="234"/>
      <c r="Q152" s="234"/>
      <c r="R152" s="234"/>
      <c r="S152" s="234"/>
      <c r="T152" s="234"/>
      <c r="U152" s="234"/>
      <c r="V152" s="234"/>
    </row>
    <row r="153" spans="1:22" s="36" customFormat="1" ht="21.75">
      <c r="A153" s="72"/>
      <c r="B153" s="241" t="s">
        <v>225</v>
      </c>
      <c r="C153" s="365">
        <v>160</v>
      </c>
      <c r="D153" s="246" t="s">
        <v>108</v>
      </c>
      <c r="E153" s="245"/>
      <c r="F153" s="73"/>
      <c r="G153" s="247"/>
      <c r="H153" s="73"/>
      <c r="I153" s="237">
        <f t="shared" si="8"/>
        <v>0</v>
      </c>
      <c r="J153" s="238"/>
      <c r="K153" s="74"/>
      <c r="L153" s="234"/>
      <c r="M153" s="234"/>
      <c r="N153" s="234"/>
      <c r="O153" s="234"/>
      <c r="P153" s="234"/>
      <c r="Q153" s="234"/>
      <c r="R153" s="234"/>
      <c r="S153" s="234"/>
      <c r="T153" s="234"/>
      <c r="U153" s="234"/>
      <c r="V153" s="234"/>
    </row>
    <row r="154" spans="1:22" s="36" customFormat="1" ht="21.75">
      <c r="A154" s="72"/>
      <c r="B154" s="241" t="s">
        <v>226</v>
      </c>
      <c r="C154" s="365">
        <v>1</v>
      </c>
      <c r="D154" s="246" t="s">
        <v>286</v>
      </c>
      <c r="E154" s="245"/>
      <c r="F154" s="73"/>
      <c r="G154" s="247"/>
      <c r="H154" s="73"/>
      <c r="I154" s="237">
        <f t="shared" si="8"/>
        <v>0</v>
      </c>
      <c r="J154" s="238"/>
      <c r="K154" s="74"/>
      <c r="L154" s="234"/>
      <c r="M154" s="234"/>
      <c r="N154" s="234"/>
      <c r="O154" s="234"/>
      <c r="P154" s="234"/>
      <c r="Q154" s="234"/>
      <c r="R154" s="234"/>
      <c r="S154" s="234"/>
      <c r="T154" s="234"/>
      <c r="U154" s="234"/>
      <c r="V154" s="234"/>
    </row>
    <row r="155" spans="1:22" s="36" customFormat="1" ht="21.75">
      <c r="A155" s="72"/>
      <c r="B155" s="239" t="s">
        <v>227</v>
      </c>
      <c r="C155" s="365"/>
      <c r="D155" s="236"/>
      <c r="E155" s="73"/>
      <c r="F155" s="73"/>
      <c r="G155" s="237"/>
      <c r="H155" s="73"/>
      <c r="I155" s="237">
        <f t="shared" si="8"/>
        <v>0</v>
      </c>
      <c r="J155" s="238"/>
      <c r="K155" s="74"/>
      <c r="L155" s="234"/>
      <c r="M155" s="234"/>
      <c r="N155" s="234"/>
      <c r="O155" s="234"/>
      <c r="P155" s="234"/>
      <c r="Q155" s="234"/>
      <c r="R155" s="234"/>
      <c r="S155" s="234"/>
      <c r="T155" s="234"/>
      <c r="U155" s="234"/>
      <c r="V155" s="234"/>
    </row>
    <row r="156" spans="1:22" s="36" customFormat="1" ht="21.75">
      <c r="A156" s="72"/>
      <c r="B156" s="241" t="s">
        <v>318</v>
      </c>
      <c r="C156" s="365">
        <v>1</v>
      </c>
      <c r="D156" s="236" t="s">
        <v>103</v>
      </c>
      <c r="E156" s="245"/>
      <c r="F156" s="73"/>
      <c r="G156" s="247"/>
      <c r="H156" s="73"/>
      <c r="I156" s="237">
        <f t="shared" si="8"/>
        <v>0</v>
      </c>
      <c r="J156" s="238"/>
      <c r="K156" s="74"/>
      <c r="L156" s="234"/>
      <c r="M156" s="234"/>
      <c r="N156" s="234"/>
      <c r="O156" s="234"/>
      <c r="P156" s="234"/>
      <c r="Q156" s="234"/>
      <c r="R156" s="234"/>
      <c r="S156" s="234"/>
      <c r="T156" s="234"/>
      <c r="U156" s="234"/>
      <c r="V156" s="234"/>
    </row>
    <row r="157" spans="1:22" s="36" customFormat="1" ht="21.75">
      <c r="A157" s="72"/>
      <c r="B157" s="241" t="s">
        <v>226</v>
      </c>
      <c r="C157" s="365">
        <v>1</v>
      </c>
      <c r="D157" s="236" t="s">
        <v>286</v>
      </c>
      <c r="E157" s="73"/>
      <c r="F157" s="73"/>
      <c r="G157" s="237"/>
      <c r="H157" s="73"/>
      <c r="I157" s="237">
        <f t="shared" si="8"/>
        <v>0</v>
      </c>
      <c r="J157" s="238"/>
      <c r="K157" s="74"/>
      <c r="L157" s="234"/>
      <c r="M157" s="234"/>
      <c r="N157" s="234"/>
      <c r="O157" s="234"/>
      <c r="P157" s="234"/>
      <c r="Q157" s="234"/>
      <c r="R157" s="234"/>
      <c r="S157" s="234"/>
      <c r="T157" s="234"/>
      <c r="U157" s="234"/>
      <c r="V157" s="234"/>
    </row>
    <row r="158" spans="1:22" s="36" customFormat="1" ht="21.75">
      <c r="A158" s="72"/>
      <c r="B158" s="239" t="s">
        <v>228</v>
      </c>
      <c r="C158" s="365"/>
      <c r="D158" s="236"/>
      <c r="E158" s="73"/>
      <c r="F158" s="73"/>
      <c r="G158" s="237"/>
      <c r="H158" s="73"/>
      <c r="I158" s="237">
        <f t="shared" si="8"/>
        <v>0</v>
      </c>
      <c r="J158" s="238"/>
      <c r="K158" s="74"/>
      <c r="L158" s="234"/>
      <c r="M158" s="234"/>
      <c r="N158" s="234"/>
      <c r="O158" s="234"/>
      <c r="P158" s="234"/>
      <c r="Q158" s="234"/>
      <c r="R158" s="234"/>
      <c r="S158" s="234"/>
      <c r="T158" s="234"/>
      <c r="U158" s="234"/>
      <c r="V158" s="234"/>
    </row>
    <row r="159" spans="1:22" s="36" customFormat="1" ht="21.75">
      <c r="A159" s="72"/>
      <c r="B159" s="239" t="s">
        <v>229</v>
      </c>
      <c r="C159" s="365"/>
      <c r="D159" s="236"/>
      <c r="E159" s="73"/>
      <c r="F159" s="73"/>
      <c r="G159" s="237"/>
      <c r="H159" s="73"/>
      <c r="I159" s="237">
        <f t="shared" si="8"/>
        <v>0</v>
      </c>
      <c r="J159" s="238"/>
      <c r="K159" s="74"/>
      <c r="L159" s="234"/>
      <c r="M159" s="234"/>
      <c r="N159" s="234"/>
      <c r="O159" s="234"/>
      <c r="P159" s="234"/>
      <c r="Q159" s="234"/>
      <c r="R159" s="234"/>
      <c r="S159" s="234"/>
      <c r="T159" s="234"/>
      <c r="U159" s="234"/>
      <c r="V159" s="234"/>
    </row>
    <row r="160" spans="1:22" s="36" customFormat="1" ht="21.75">
      <c r="A160" s="72"/>
      <c r="B160" s="239" t="s">
        <v>230</v>
      </c>
      <c r="C160" s="365"/>
      <c r="D160" s="236"/>
      <c r="E160" s="73"/>
      <c r="F160" s="73"/>
      <c r="G160" s="237"/>
      <c r="H160" s="73"/>
      <c r="I160" s="237">
        <f t="shared" si="8"/>
        <v>0</v>
      </c>
      <c r="J160" s="238"/>
      <c r="K160" s="74"/>
      <c r="L160" s="234"/>
      <c r="M160" s="234"/>
      <c r="N160" s="234"/>
      <c r="O160" s="234"/>
      <c r="P160" s="234"/>
      <c r="Q160" s="234"/>
      <c r="R160" s="234"/>
      <c r="S160" s="234"/>
      <c r="T160" s="234"/>
      <c r="U160" s="234"/>
      <c r="V160" s="234"/>
    </row>
    <row r="161" spans="1:22" s="36" customFormat="1" ht="21.75">
      <c r="A161" s="72"/>
      <c r="B161" s="241" t="s">
        <v>231</v>
      </c>
      <c r="C161" s="365">
        <v>20</v>
      </c>
      <c r="D161" s="236" t="s">
        <v>108</v>
      </c>
      <c r="E161" s="73"/>
      <c r="F161" s="73"/>
      <c r="G161" s="237"/>
      <c r="H161" s="73"/>
      <c r="I161" s="237">
        <f t="shared" si="8"/>
        <v>0</v>
      </c>
      <c r="J161" s="238"/>
      <c r="K161" s="74"/>
      <c r="L161" s="234"/>
      <c r="M161" s="234"/>
      <c r="N161" s="234"/>
      <c r="O161" s="234"/>
      <c r="P161" s="234"/>
      <c r="Q161" s="234"/>
      <c r="R161" s="234"/>
      <c r="S161" s="234"/>
      <c r="T161" s="234"/>
      <c r="U161" s="234"/>
      <c r="V161" s="234"/>
    </row>
    <row r="162" spans="1:22" s="36" customFormat="1" ht="21.75">
      <c r="A162" s="72"/>
      <c r="B162" s="241" t="s">
        <v>232</v>
      </c>
      <c r="C162" s="365">
        <v>10</v>
      </c>
      <c r="D162" s="236" t="s">
        <v>108</v>
      </c>
      <c r="E162" s="73"/>
      <c r="F162" s="73"/>
      <c r="G162" s="237"/>
      <c r="H162" s="73"/>
      <c r="I162" s="237">
        <f t="shared" si="8"/>
        <v>0</v>
      </c>
      <c r="J162" s="238"/>
      <c r="K162" s="74"/>
      <c r="L162" s="234"/>
      <c r="M162" s="234"/>
      <c r="N162" s="234"/>
      <c r="O162" s="234"/>
      <c r="P162" s="234"/>
      <c r="Q162" s="234"/>
      <c r="R162" s="234"/>
      <c r="S162" s="234"/>
      <c r="T162" s="234"/>
      <c r="U162" s="234"/>
      <c r="V162" s="234"/>
    </row>
    <row r="163" spans="1:22" s="36" customFormat="1" ht="21.75">
      <c r="A163" s="72"/>
      <c r="B163" s="241" t="s">
        <v>233</v>
      </c>
      <c r="C163" s="365">
        <v>30</v>
      </c>
      <c r="D163" s="236" t="s">
        <v>108</v>
      </c>
      <c r="E163" s="73"/>
      <c r="F163" s="73"/>
      <c r="G163" s="237"/>
      <c r="H163" s="73"/>
      <c r="I163" s="237">
        <f t="shared" si="8"/>
        <v>0</v>
      </c>
      <c r="J163" s="238"/>
      <c r="K163" s="74"/>
      <c r="L163" s="234"/>
      <c r="M163" s="234"/>
      <c r="N163" s="234"/>
      <c r="O163" s="234"/>
      <c r="P163" s="234"/>
      <c r="Q163" s="234"/>
      <c r="R163" s="234"/>
      <c r="S163" s="234"/>
      <c r="T163" s="234"/>
      <c r="U163" s="234"/>
      <c r="V163" s="234"/>
    </row>
    <row r="164" spans="1:22" s="36" customFormat="1" ht="21.75">
      <c r="A164" s="72"/>
      <c r="B164" s="241" t="s">
        <v>234</v>
      </c>
      <c r="C164" s="365">
        <v>1</v>
      </c>
      <c r="D164" s="236" t="s">
        <v>105</v>
      </c>
      <c r="E164" s="73"/>
      <c r="F164" s="73"/>
      <c r="G164" s="237"/>
      <c r="H164" s="73"/>
      <c r="I164" s="237">
        <f t="shared" si="8"/>
        <v>0</v>
      </c>
      <c r="J164" s="238"/>
      <c r="K164" s="74"/>
      <c r="L164" s="234"/>
      <c r="M164" s="234"/>
      <c r="N164" s="234"/>
      <c r="O164" s="234"/>
      <c r="P164" s="234"/>
      <c r="Q164" s="234"/>
      <c r="R164" s="234"/>
      <c r="S164" s="234"/>
      <c r="T164" s="234"/>
      <c r="U164" s="234"/>
      <c r="V164" s="234"/>
    </row>
    <row r="165" spans="1:22" s="36" customFormat="1" ht="21.75">
      <c r="A165" s="72"/>
      <c r="B165" s="241" t="s">
        <v>235</v>
      </c>
      <c r="C165" s="365">
        <v>1</v>
      </c>
      <c r="D165" s="236" t="s">
        <v>105</v>
      </c>
      <c r="E165" s="73"/>
      <c r="F165" s="73"/>
      <c r="G165" s="237"/>
      <c r="H165" s="73"/>
      <c r="I165" s="237">
        <f t="shared" si="8"/>
        <v>0</v>
      </c>
      <c r="J165" s="238"/>
      <c r="K165" s="74"/>
      <c r="L165" s="234"/>
      <c r="M165" s="234"/>
      <c r="N165" s="234"/>
      <c r="O165" s="234"/>
      <c r="P165" s="234"/>
      <c r="Q165" s="234"/>
      <c r="R165" s="234"/>
      <c r="S165" s="234"/>
      <c r="T165" s="234"/>
      <c r="U165" s="234"/>
      <c r="V165" s="234"/>
    </row>
    <row r="166" spans="1:22" s="36" customFormat="1" ht="43.5">
      <c r="A166" s="72"/>
      <c r="B166" s="242" t="s">
        <v>290</v>
      </c>
      <c r="C166" s="365">
        <v>1</v>
      </c>
      <c r="D166" s="236" t="s">
        <v>105</v>
      </c>
      <c r="E166" s="73"/>
      <c r="F166" s="73"/>
      <c r="G166" s="237"/>
      <c r="H166" s="73"/>
      <c r="I166" s="237">
        <f t="shared" si="8"/>
        <v>0</v>
      </c>
      <c r="J166" s="238"/>
      <c r="K166" s="74"/>
      <c r="L166" s="234"/>
      <c r="M166" s="234"/>
      <c r="N166" s="234"/>
      <c r="O166" s="234"/>
      <c r="P166" s="234"/>
      <c r="Q166" s="234"/>
      <c r="R166" s="234"/>
      <c r="S166" s="234"/>
      <c r="T166" s="234"/>
      <c r="U166" s="234"/>
      <c r="V166" s="234"/>
    </row>
    <row r="167" spans="1:22" s="36" customFormat="1" ht="21.75">
      <c r="A167" s="72"/>
      <c r="B167" s="241" t="s">
        <v>237</v>
      </c>
      <c r="C167" s="365">
        <v>10</v>
      </c>
      <c r="D167" s="236" t="s">
        <v>108</v>
      </c>
      <c r="E167" s="73"/>
      <c r="F167" s="73"/>
      <c r="G167" s="237"/>
      <c r="H167" s="73"/>
      <c r="I167" s="237">
        <f t="shared" si="8"/>
        <v>0</v>
      </c>
      <c r="J167" s="238"/>
      <c r="K167" s="74"/>
      <c r="L167" s="234"/>
      <c r="M167" s="234"/>
      <c r="N167" s="234"/>
      <c r="O167" s="234"/>
      <c r="P167" s="234"/>
      <c r="Q167" s="234"/>
      <c r="R167" s="234"/>
      <c r="S167" s="234"/>
      <c r="T167" s="234"/>
      <c r="U167" s="234"/>
      <c r="V167" s="234"/>
    </row>
    <row r="168" spans="1:22" s="36" customFormat="1" ht="21.75">
      <c r="A168" s="72"/>
      <c r="B168" s="241" t="s">
        <v>238</v>
      </c>
      <c r="C168" s="365">
        <v>20</v>
      </c>
      <c r="D168" s="236" t="s">
        <v>108</v>
      </c>
      <c r="E168" s="73"/>
      <c r="F168" s="73"/>
      <c r="G168" s="237"/>
      <c r="H168" s="73"/>
      <c r="I168" s="237">
        <f t="shared" si="8"/>
        <v>0</v>
      </c>
      <c r="J168" s="238"/>
      <c r="K168" s="74"/>
      <c r="L168" s="234"/>
      <c r="M168" s="234"/>
      <c r="N168" s="234"/>
      <c r="O168" s="234"/>
      <c r="P168" s="234"/>
      <c r="Q168" s="234"/>
      <c r="R168" s="234"/>
      <c r="S168" s="234"/>
      <c r="T168" s="234"/>
      <c r="U168" s="234"/>
      <c r="V168" s="234"/>
    </row>
    <row r="169" spans="1:22" s="36" customFormat="1" ht="21.75">
      <c r="A169" s="72"/>
      <c r="B169" s="241" t="s">
        <v>239</v>
      </c>
      <c r="C169" s="365">
        <v>20</v>
      </c>
      <c r="D169" s="236" t="s">
        <v>108</v>
      </c>
      <c r="E169" s="73"/>
      <c r="F169" s="73"/>
      <c r="G169" s="237"/>
      <c r="H169" s="73"/>
      <c r="I169" s="237">
        <f t="shared" si="8"/>
        <v>0</v>
      </c>
      <c r="J169" s="238"/>
      <c r="K169" s="74"/>
      <c r="L169" s="234"/>
      <c r="M169" s="234"/>
      <c r="N169" s="234"/>
      <c r="O169" s="234"/>
      <c r="P169" s="234"/>
      <c r="Q169" s="234"/>
      <c r="R169" s="234"/>
      <c r="S169" s="234"/>
      <c r="T169" s="234"/>
      <c r="U169" s="234"/>
      <c r="V169" s="234"/>
    </row>
    <row r="170" spans="1:22" s="36" customFormat="1" ht="21.75">
      <c r="A170" s="72"/>
      <c r="B170" s="241" t="s">
        <v>240</v>
      </c>
      <c r="C170" s="365">
        <v>1</v>
      </c>
      <c r="D170" s="236" t="s">
        <v>105</v>
      </c>
      <c r="E170" s="73"/>
      <c r="F170" s="73"/>
      <c r="G170" s="237"/>
      <c r="H170" s="73"/>
      <c r="I170" s="237">
        <f t="shared" si="8"/>
        <v>0</v>
      </c>
      <c r="J170" s="238"/>
      <c r="K170" s="74"/>
      <c r="L170" s="234"/>
      <c r="M170" s="234"/>
      <c r="N170" s="234"/>
      <c r="O170" s="234"/>
      <c r="P170" s="234"/>
      <c r="Q170" s="234"/>
      <c r="R170" s="234"/>
      <c r="S170" s="234"/>
      <c r="T170" s="234"/>
      <c r="U170" s="234"/>
      <c r="V170" s="234"/>
    </row>
    <row r="171" spans="1:22" s="36" customFormat="1" ht="21.75">
      <c r="A171" s="72"/>
      <c r="B171" s="241" t="s">
        <v>235</v>
      </c>
      <c r="C171" s="365">
        <v>1</v>
      </c>
      <c r="D171" s="236" t="s">
        <v>105</v>
      </c>
      <c r="E171" s="73"/>
      <c r="F171" s="73"/>
      <c r="G171" s="237"/>
      <c r="H171" s="73"/>
      <c r="I171" s="237">
        <f t="shared" si="8"/>
        <v>0</v>
      </c>
      <c r="J171" s="238"/>
      <c r="K171" s="74"/>
      <c r="L171" s="234"/>
      <c r="M171" s="234"/>
      <c r="N171" s="234"/>
      <c r="O171" s="234"/>
      <c r="P171" s="234"/>
      <c r="Q171" s="234"/>
      <c r="R171" s="234"/>
      <c r="S171" s="234"/>
      <c r="T171" s="234"/>
      <c r="U171" s="234"/>
      <c r="V171" s="234"/>
    </row>
    <row r="172" spans="1:22" s="36" customFormat="1" ht="21.75">
      <c r="A172" s="72"/>
      <c r="B172" s="241" t="s">
        <v>236</v>
      </c>
      <c r="C172" s="365">
        <v>1</v>
      </c>
      <c r="D172" s="236" t="s">
        <v>105</v>
      </c>
      <c r="E172" s="73"/>
      <c r="F172" s="73"/>
      <c r="G172" s="237"/>
      <c r="H172" s="73"/>
      <c r="I172" s="237">
        <f t="shared" si="8"/>
        <v>0</v>
      </c>
      <c r="J172" s="238"/>
      <c r="K172" s="74"/>
      <c r="L172" s="234"/>
      <c r="M172" s="234"/>
      <c r="N172" s="234"/>
      <c r="O172" s="234"/>
      <c r="P172" s="234"/>
      <c r="Q172" s="234"/>
      <c r="R172" s="234"/>
      <c r="S172" s="234"/>
      <c r="T172" s="234"/>
      <c r="U172" s="234"/>
      <c r="V172" s="234"/>
    </row>
    <row r="173" spans="1:22" s="36" customFormat="1" ht="21.75">
      <c r="A173" s="72"/>
      <c r="B173" s="241" t="s">
        <v>278</v>
      </c>
      <c r="C173" s="365">
        <v>2</v>
      </c>
      <c r="D173" s="236" t="s">
        <v>103</v>
      </c>
      <c r="E173" s="73"/>
      <c r="F173" s="73"/>
      <c r="G173" s="237"/>
      <c r="H173" s="73"/>
      <c r="I173" s="237">
        <f t="shared" si="8"/>
        <v>0</v>
      </c>
      <c r="J173" s="238"/>
      <c r="K173" s="74"/>
      <c r="L173" s="234"/>
      <c r="M173" s="234"/>
      <c r="N173" s="234"/>
      <c r="O173" s="234"/>
      <c r="P173" s="234"/>
      <c r="Q173" s="234"/>
      <c r="R173" s="234"/>
      <c r="S173" s="234"/>
      <c r="T173" s="234"/>
      <c r="U173" s="234"/>
      <c r="V173" s="234"/>
    </row>
    <row r="174" spans="1:22" s="36" customFormat="1" ht="21.75">
      <c r="A174" s="72"/>
      <c r="B174" s="241" t="s">
        <v>279</v>
      </c>
      <c r="C174" s="365">
        <v>2</v>
      </c>
      <c r="D174" s="236" t="s">
        <v>287</v>
      </c>
      <c r="E174" s="73"/>
      <c r="F174" s="73"/>
      <c r="G174" s="237"/>
      <c r="H174" s="73"/>
      <c r="I174" s="237">
        <f t="shared" si="8"/>
        <v>0</v>
      </c>
      <c r="J174" s="238"/>
      <c r="K174" s="74"/>
      <c r="L174" s="234"/>
      <c r="M174" s="234"/>
      <c r="N174" s="234"/>
      <c r="O174" s="234"/>
      <c r="P174" s="234"/>
      <c r="Q174" s="234"/>
      <c r="R174" s="234"/>
      <c r="S174" s="234"/>
      <c r="T174" s="234"/>
      <c r="U174" s="234"/>
      <c r="V174" s="234"/>
    </row>
    <row r="175" spans="1:22" s="36" customFormat="1" ht="21.75">
      <c r="A175" s="72"/>
      <c r="B175" s="241" t="s">
        <v>317</v>
      </c>
      <c r="C175" s="365">
        <v>20</v>
      </c>
      <c r="D175" s="236" t="s">
        <v>35</v>
      </c>
      <c r="E175" s="73"/>
      <c r="F175" s="73"/>
      <c r="G175" s="237"/>
      <c r="H175" s="73"/>
      <c r="I175" s="237">
        <f t="shared" si="8"/>
        <v>0</v>
      </c>
      <c r="J175" s="249"/>
      <c r="K175" s="74"/>
      <c r="L175" s="346">
        <f>SUM(I108:I175)</f>
        <v>0</v>
      </c>
      <c r="M175" s="234">
        <f>L175+K104+K98+K85+K79</f>
        <v>0</v>
      </c>
      <c r="N175" s="317">
        <f>M175*'ปร.5(ก)'!D14</f>
        <v>0</v>
      </c>
      <c r="O175" s="234"/>
      <c r="P175" s="234"/>
      <c r="Q175" s="234"/>
      <c r="R175" s="234"/>
      <c r="S175" s="234"/>
      <c r="T175" s="234"/>
      <c r="U175" s="234"/>
      <c r="V175" s="234"/>
    </row>
    <row r="176" spans="1:22" ht="21.75" customHeight="1">
      <c r="A176" s="250"/>
      <c r="B176" s="76" t="s">
        <v>370</v>
      </c>
      <c r="C176" s="431" t="str">
        <f>BAHTTEXT(I176)</f>
        <v>ศูนย์บาทถ้วน</v>
      </c>
      <c r="D176" s="432"/>
      <c r="E176" s="432"/>
      <c r="F176" s="432"/>
      <c r="G176" s="432"/>
      <c r="H176" s="433"/>
      <c r="I176" s="251">
        <f>SUM((I14:I175),)</f>
        <v>0</v>
      </c>
      <c r="J176" s="252"/>
      <c r="K176" s="74" t="e">
        <f>I176*'ปร.5(ก)'!#REF!</f>
        <v>#REF!</v>
      </c>
      <c r="L176" s="234"/>
      <c r="M176" s="234"/>
      <c r="N176" s="234"/>
      <c r="O176" s="234"/>
      <c r="P176" s="234"/>
      <c r="Q176" s="234"/>
      <c r="R176" s="234"/>
      <c r="S176" s="234"/>
      <c r="T176" s="234"/>
      <c r="U176" s="234"/>
      <c r="V176" s="234"/>
    </row>
    <row r="177" spans="1:22" s="36" customFormat="1" ht="21.75">
      <c r="A177" s="83">
        <v>2</v>
      </c>
      <c r="B177" s="235" t="s">
        <v>391</v>
      </c>
      <c r="C177" s="365"/>
      <c r="D177" s="236"/>
      <c r="E177" s="73"/>
      <c r="F177" s="73"/>
      <c r="G177" s="237"/>
      <c r="H177" s="73"/>
      <c r="I177" s="237"/>
      <c r="J177" s="238"/>
      <c r="K177" s="74"/>
      <c r="L177" s="234"/>
      <c r="M177" s="234"/>
      <c r="N177" s="234"/>
      <c r="O177" s="234"/>
      <c r="P177" s="234"/>
      <c r="Q177" s="234"/>
      <c r="R177" s="234"/>
      <c r="S177" s="234"/>
      <c r="T177" s="234"/>
      <c r="U177" s="234"/>
      <c r="V177" s="234"/>
    </row>
    <row r="178" spans="1:22" s="36" customFormat="1" ht="21.75">
      <c r="A178" s="72"/>
      <c r="B178" s="241" t="s">
        <v>280</v>
      </c>
      <c r="C178" s="365">
        <v>1</v>
      </c>
      <c r="D178" s="236" t="s">
        <v>105</v>
      </c>
      <c r="E178" s="73"/>
      <c r="F178" s="73"/>
      <c r="G178" s="237"/>
      <c r="H178" s="73"/>
      <c r="I178" s="237">
        <f>ROUND((F178+H178),2)</f>
        <v>0</v>
      </c>
      <c r="J178" s="238"/>
      <c r="K178" s="74"/>
      <c r="L178" s="234"/>
      <c r="M178" s="234"/>
      <c r="N178" s="234"/>
      <c r="O178" s="234"/>
      <c r="P178" s="234"/>
      <c r="Q178" s="234"/>
      <c r="R178" s="234"/>
      <c r="S178" s="234"/>
      <c r="T178" s="234"/>
      <c r="U178" s="234"/>
      <c r="V178" s="234"/>
    </row>
    <row r="179" spans="1:22" s="36" customFormat="1" ht="21.75">
      <c r="A179" s="72"/>
      <c r="B179" s="241" t="s">
        <v>302</v>
      </c>
      <c r="C179" s="365">
        <v>250</v>
      </c>
      <c r="D179" s="236" t="s">
        <v>21</v>
      </c>
      <c r="E179" s="73"/>
      <c r="F179" s="73"/>
      <c r="G179" s="237"/>
      <c r="H179" s="73"/>
      <c r="I179" s="237">
        <f t="shared" ref="I179:I187" si="9">ROUND((F179+H179),2)</f>
        <v>0</v>
      </c>
      <c r="J179" s="238"/>
      <c r="K179" s="74"/>
      <c r="L179" s="234"/>
      <c r="M179" s="234"/>
      <c r="N179" s="234"/>
      <c r="O179" s="234"/>
      <c r="P179" s="234"/>
      <c r="Q179" s="234"/>
      <c r="R179" s="234"/>
      <c r="S179" s="234"/>
      <c r="T179" s="234"/>
      <c r="U179" s="234"/>
      <c r="V179" s="234"/>
    </row>
    <row r="180" spans="1:22" s="36" customFormat="1" ht="21.75">
      <c r="A180" s="72"/>
      <c r="B180" s="241" t="s">
        <v>301</v>
      </c>
      <c r="C180" s="365">
        <v>1000</v>
      </c>
      <c r="D180" s="236" t="s">
        <v>21</v>
      </c>
      <c r="E180" s="73"/>
      <c r="F180" s="73"/>
      <c r="G180" s="237"/>
      <c r="H180" s="73"/>
      <c r="I180" s="237">
        <f t="shared" si="9"/>
        <v>0</v>
      </c>
      <c r="J180" s="238"/>
      <c r="K180" s="253">
        <v>95100</v>
      </c>
      <c r="L180" s="234">
        <v>2663450</v>
      </c>
      <c r="M180" s="234">
        <f>L180-I180</f>
        <v>2663450</v>
      </c>
      <c r="N180" s="234"/>
      <c r="O180" s="234"/>
      <c r="P180" s="234"/>
      <c r="Q180" s="234"/>
      <c r="R180" s="234"/>
      <c r="S180" s="234"/>
      <c r="T180" s="234"/>
      <c r="U180" s="234"/>
      <c r="V180" s="234"/>
    </row>
    <row r="181" spans="1:22" s="36" customFormat="1" ht="21.75">
      <c r="A181" s="72"/>
      <c r="B181" s="241" t="s">
        <v>294</v>
      </c>
      <c r="C181" s="365">
        <v>5000</v>
      </c>
      <c r="D181" s="236" t="s">
        <v>22</v>
      </c>
      <c r="E181" s="73"/>
      <c r="F181" s="73"/>
      <c r="G181" s="237"/>
      <c r="H181" s="73"/>
      <c r="I181" s="237">
        <f t="shared" si="9"/>
        <v>0</v>
      </c>
      <c r="J181" s="238"/>
      <c r="K181" s="253"/>
      <c r="L181" s="234"/>
      <c r="M181" s="234"/>
      <c r="N181" s="234"/>
      <c r="O181" s="234"/>
      <c r="P181" s="234"/>
      <c r="Q181" s="234"/>
      <c r="R181" s="234"/>
      <c r="S181" s="234"/>
      <c r="T181" s="234"/>
      <c r="U181" s="234"/>
      <c r="V181" s="234"/>
    </row>
    <row r="182" spans="1:22" s="36" customFormat="1" ht="21.75">
      <c r="A182" s="72"/>
      <c r="B182" s="241" t="s">
        <v>295</v>
      </c>
      <c r="C182" s="365">
        <v>950</v>
      </c>
      <c r="D182" s="236" t="s">
        <v>107</v>
      </c>
      <c r="E182" s="73"/>
      <c r="F182" s="73"/>
      <c r="G182" s="237"/>
      <c r="H182" s="73"/>
      <c r="I182" s="237">
        <f t="shared" si="9"/>
        <v>0</v>
      </c>
      <c r="J182" s="238"/>
      <c r="K182" s="253">
        <v>6198.5517726233002</v>
      </c>
      <c r="L182" s="234"/>
      <c r="M182" s="234"/>
      <c r="N182" s="234"/>
      <c r="O182" s="234"/>
      <c r="P182" s="234"/>
      <c r="Q182" s="234"/>
      <c r="R182" s="234"/>
      <c r="S182" s="234"/>
      <c r="T182" s="234"/>
      <c r="U182" s="234"/>
      <c r="V182" s="234"/>
    </row>
    <row r="183" spans="1:22" s="36" customFormat="1" ht="21.75">
      <c r="A183" s="72"/>
      <c r="B183" s="241" t="s">
        <v>296</v>
      </c>
      <c r="C183" s="365">
        <v>3300</v>
      </c>
      <c r="D183" s="236" t="s">
        <v>107</v>
      </c>
      <c r="E183" s="73"/>
      <c r="F183" s="73"/>
      <c r="G183" s="237"/>
      <c r="H183" s="73"/>
      <c r="I183" s="237">
        <f t="shared" si="9"/>
        <v>0</v>
      </c>
      <c r="J183" s="238"/>
      <c r="K183" s="74"/>
      <c r="L183" s="234"/>
      <c r="M183" s="234"/>
      <c r="N183" s="234"/>
      <c r="O183" s="234"/>
      <c r="P183" s="234"/>
      <c r="Q183" s="234"/>
      <c r="R183" s="234"/>
      <c r="S183" s="234"/>
      <c r="T183" s="234"/>
      <c r="U183" s="234"/>
      <c r="V183" s="234"/>
    </row>
    <row r="184" spans="1:22" s="36" customFormat="1" ht="21.75">
      <c r="A184" s="72"/>
      <c r="B184" s="241" t="s">
        <v>281</v>
      </c>
      <c r="C184" s="365">
        <v>350</v>
      </c>
      <c r="D184" s="236" t="s">
        <v>104</v>
      </c>
      <c r="E184" s="73"/>
      <c r="F184" s="73"/>
      <c r="G184" s="237"/>
      <c r="H184" s="73"/>
      <c r="I184" s="237">
        <f t="shared" si="9"/>
        <v>0</v>
      </c>
      <c r="J184" s="254"/>
      <c r="K184" s="74"/>
      <c r="L184" s="234"/>
      <c r="M184" s="234"/>
      <c r="N184" s="234"/>
      <c r="O184" s="234"/>
      <c r="P184" s="234"/>
      <c r="Q184" s="234"/>
      <c r="R184" s="234"/>
      <c r="S184" s="234"/>
      <c r="T184" s="234"/>
      <c r="U184" s="234"/>
      <c r="V184" s="234"/>
    </row>
    <row r="185" spans="1:22" s="36" customFormat="1" ht="21.75">
      <c r="A185" s="72"/>
      <c r="B185" s="241" t="s">
        <v>282</v>
      </c>
      <c r="C185" s="365">
        <v>600</v>
      </c>
      <c r="D185" s="236" t="s">
        <v>104</v>
      </c>
      <c r="E185" s="73"/>
      <c r="F185" s="73"/>
      <c r="G185" s="237"/>
      <c r="H185" s="73"/>
      <c r="I185" s="237">
        <f t="shared" si="9"/>
        <v>0</v>
      </c>
      <c r="J185" s="254"/>
      <c r="K185" s="74"/>
      <c r="L185" s="234"/>
      <c r="M185" s="234"/>
      <c r="N185" s="234"/>
      <c r="O185" s="234"/>
      <c r="P185" s="234"/>
      <c r="Q185" s="234"/>
      <c r="R185" s="234"/>
      <c r="S185" s="234"/>
      <c r="T185" s="234"/>
      <c r="U185" s="234"/>
      <c r="V185" s="234"/>
    </row>
    <row r="186" spans="1:22" s="36" customFormat="1" ht="21.75">
      <c r="A186" s="72"/>
      <c r="B186" s="241" t="s">
        <v>283</v>
      </c>
      <c r="C186" s="365">
        <v>350</v>
      </c>
      <c r="D186" s="236" t="s">
        <v>288</v>
      </c>
      <c r="E186" s="73"/>
      <c r="F186" s="73"/>
      <c r="G186" s="237"/>
      <c r="H186" s="73"/>
      <c r="I186" s="237">
        <f t="shared" si="9"/>
        <v>0</v>
      </c>
      <c r="J186" s="254"/>
      <c r="K186" s="74"/>
      <c r="L186" s="234"/>
      <c r="M186" s="234"/>
      <c r="N186" s="234"/>
      <c r="O186" s="234"/>
      <c r="P186" s="234"/>
      <c r="Q186" s="234"/>
      <c r="R186" s="234"/>
      <c r="S186" s="234"/>
      <c r="T186" s="234"/>
      <c r="U186" s="234"/>
      <c r="V186" s="234"/>
    </row>
    <row r="187" spans="1:22" s="36" customFormat="1" ht="21.75">
      <c r="A187" s="72"/>
      <c r="B187" s="241" t="s">
        <v>284</v>
      </c>
      <c r="C187" s="365">
        <v>300</v>
      </c>
      <c r="D187" s="236" t="s">
        <v>22</v>
      </c>
      <c r="E187" s="73"/>
      <c r="F187" s="73"/>
      <c r="G187" s="237"/>
      <c r="H187" s="73"/>
      <c r="I187" s="237">
        <f t="shared" si="9"/>
        <v>0</v>
      </c>
      <c r="J187" s="254"/>
      <c r="K187" s="74"/>
      <c r="L187" s="234"/>
      <c r="M187" s="234"/>
      <c r="N187" s="234"/>
      <c r="O187" s="234"/>
      <c r="P187" s="234"/>
      <c r="Q187" s="234"/>
      <c r="R187" s="234"/>
      <c r="S187" s="234"/>
      <c r="T187" s="234"/>
      <c r="U187" s="234"/>
      <c r="V187" s="234"/>
    </row>
    <row r="188" spans="1:22" ht="21.75" customHeight="1">
      <c r="A188" s="250"/>
      <c r="B188" s="364" t="s">
        <v>371</v>
      </c>
      <c r="C188" s="431" t="str">
        <f>BAHTTEXT(I188)</f>
        <v>ศูนย์บาทถ้วน</v>
      </c>
      <c r="D188" s="432"/>
      <c r="E188" s="432"/>
      <c r="F188" s="432"/>
      <c r="G188" s="432"/>
      <c r="H188" s="433"/>
      <c r="I188" s="251">
        <f>SUM(I177:I187)</f>
        <v>0</v>
      </c>
      <c r="J188" s="255"/>
      <c r="K188" s="74" t="e">
        <f>I188*'ปร.5(ก)'!#REF!</f>
        <v>#REF!</v>
      </c>
      <c r="L188" s="234"/>
      <c r="M188" s="234"/>
      <c r="N188" s="234"/>
      <c r="O188" s="234"/>
      <c r="P188" s="234"/>
      <c r="Q188" s="234"/>
      <c r="R188" s="234"/>
      <c r="S188" s="234"/>
      <c r="T188" s="234"/>
      <c r="U188" s="234"/>
      <c r="V188" s="234"/>
    </row>
    <row r="189" spans="1:22" s="36" customFormat="1" ht="21.75">
      <c r="A189" s="83">
        <v>3</v>
      </c>
      <c r="B189" s="235" t="s">
        <v>392</v>
      </c>
      <c r="C189" s="365"/>
      <c r="D189" s="236"/>
      <c r="E189" s="73"/>
      <c r="F189" s="73"/>
      <c r="G189" s="237"/>
      <c r="H189" s="73"/>
      <c r="I189" s="237"/>
      <c r="J189" s="238"/>
      <c r="K189" s="74"/>
      <c r="L189" s="234"/>
      <c r="M189" s="234"/>
      <c r="N189" s="234"/>
      <c r="O189" s="234"/>
      <c r="P189" s="234"/>
      <c r="Q189" s="234"/>
      <c r="R189" s="234"/>
      <c r="S189" s="234"/>
      <c r="T189" s="234"/>
      <c r="U189" s="234"/>
      <c r="V189" s="234"/>
    </row>
    <row r="190" spans="1:22" s="36" customFormat="1" ht="21.75">
      <c r="A190" s="83"/>
      <c r="B190" s="235" t="s">
        <v>393</v>
      </c>
      <c r="C190" s="365"/>
      <c r="D190" s="236"/>
      <c r="E190" s="73"/>
      <c r="F190" s="73"/>
      <c r="G190" s="237"/>
      <c r="H190" s="73"/>
      <c r="I190" s="237"/>
      <c r="J190" s="238"/>
      <c r="K190" s="74"/>
      <c r="L190" s="234"/>
      <c r="M190" s="234"/>
      <c r="N190" s="234"/>
      <c r="O190" s="234"/>
      <c r="P190" s="234"/>
      <c r="Q190" s="234"/>
      <c r="R190" s="234"/>
      <c r="S190" s="234"/>
      <c r="T190" s="234"/>
      <c r="U190" s="234"/>
      <c r="V190" s="234"/>
    </row>
    <row r="191" spans="1:22" s="36" customFormat="1" ht="21.75">
      <c r="A191" s="72"/>
      <c r="B191" s="239"/>
      <c r="C191" s="365"/>
      <c r="D191" s="236"/>
      <c r="E191" s="73"/>
      <c r="F191" s="73"/>
      <c r="G191" s="237"/>
      <c r="H191" s="73"/>
      <c r="I191" s="237"/>
      <c r="J191" s="238"/>
      <c r="K191" s="74"/>
      <c r="L191" s="234"/>
      <c r="M191" s="234"/>
      <c r="N191" s="234"/>
      <c r="O191" s="234"/>
      <c r="P191" s="234"/>
      <c r="Q191" s="234"/>
      <c r="R191" s="234"/>
      <c r="S191" s="234"/>
      <c r="T191" s="234"/>
      <c r="U191" s="234"/>
      <c r="V191" s="234"/>
    </row>
    <row r="192" spans="1:22" s="36" customFormat="1" ht="21.75">
      <c r="A192" s="83">
        <v>3.1</v>
      </c>
      <c r="B192" s="239" t="s">
        <v>394</v>
      </c>
      <c r="C192" s="365"/>
      <c r="D192" s="236"/>
      <c r="E192" s="73"/>
      <c r="F192" s="73"/>
      <c r="G192" s="237"/>
      <c r="H192" s="73"/>
      <c r="I192" s="237"/>
      <c r="J192" s="238"/>
      <c r="K192" s="74"/>
      <c r="L192" s="234"/>
      <c r="M192" s="234"/>
      <c r="N192" s="234"/>
      <c r="O192" s="234"/>
      <c r="P192" s="234"/>
      <c r="Q192" s="234"/>
      <c r="R192" s="234"/>
      <c r="S192" s="234"/>
      <c r="T192" s="234"/>
      <c r="U192" s="234"/>
      <c r="V192" s="234"/>
    </row>
    <row r="193" spans="1:22" s="36" customFormat="1" ht="43.5">
      <c r="A193" s="72"/>
      <c r="B193" s="242" t="s">
        <v>341</v>
      </c>
      <c r="C193" s="365">
        <v>4</v>
      </c>
      <c r="D193" s="236" t="s">
        <v>103</v>
      </c>
      <c r="E193" s="73"/>
      <c r="F193" s="73"/>
      <c r="G193" s="237"/>
      <c r="H193" s="73"/>
      <c r="I193" s="237">
        <f>ROUND((F193+H193),2)</f>
        <v>0</v>
      </c>
      <c r="J193" s="238"/>
      <c r="K193" s="74">
        <f>SUM(I193:I200)</f>
        <v>0</v>
      </c>
      <c r="L193" s="234">
        <f>K193*1.07</f>
        <v>0</v>
      </c>
      <c r="M193" s="234">
        <f>L193+L100</f>
        <v>0</v>
      </c>
      <c r="N193" s="234"/>
      <c r="O193" s="234"/>
      <c r="P193" s="234"/>
      <c r="Q193" s="234"/>
      <c r="R193" s="234"/>
      <c r="S193" s="234"/>
      <c r="T193" s="234"/>
      <c r="U193" s="234"/>
      <c r="V193" s="234"/>
    </row>
    <row r="194" spans="1:22" s="36" customFormat="1" ht="54" customHeight="1">
      <c r="A194" s="72"/>
      <c r="B194" s="344" t="s">
        <v>351</v>
      </c>
      <c r="C194" s="366">
        <v>4</v>
      </c>
      <c r="D194" s="335" t="s">
        <v>103</v>
      </c>
      <c r="E194" s="334"/>
      <c r="F194" s="73"/>
      <c r="G194" s="336"/>
      <c r="H194" s="334"/>
      <c r="I194" s="237">
        <f t="shared" ref="I194:I196" si="10">ROUND((F194+H194),2)</f>
        <v>0</v>
      </c>
      <c r="J194" s="342"/>
      <c r="K194" s="343"/>
      <c r="L194" s="234"/>
      <c r="M194" s="234"/>
      <c r="N194" s="234"/>
      <c r="O194" s="234"/>
      <c r="P194" s="234"/>
      <c r="Q194" s="234"/>
      <c r="R194" s="234"/>
      <c r="S194" s="234"/>
      <c r="T194" s="234"/>
      <c r="U194" s="234"/>
      <c r="V194" s="234"/>
    </row>
    <row r="195" spans="1:22" s="36" customFormat="1" ht="152.25">
      <c r="A195" s="72"/>
      <c r="B195" s="242" t="s">
        <v>342</v>
      </c>
      <c r="C195" s="365">
        <v>4</v>
      </c>
      <c r="D195" s="236" t="s">
        <v>103</v>
      </c>
      <c r="E195" s="73"/>
      <c r="F195" s="73"/>
      <c r="G195" s="237"/>
      <c r="H195" s="73"/>
      <c r="I195" s="237">
        <f t="shared" si="10"/>
        <v>0</v>
      </c>
      <c r="J195" s="238"/>
      <c r="K195" s="74"/>
      <c r="L195" s="73">
        <v>1</v>
      </c>
      <c r="M195" s="341">
        <f t="shared" ref="M195:M196" si="11">L195/126</f>
        <v>7.9365079365079361E-3</v>
      </c>
      <c r="N195" s="341">
        <f t="shared" ref="N195:N196" si="12">M195*278</f>
        <v>2.2063492063492061</v>
      </c>
    </row>
    <row r="196" spans="1:22" s="36" customFormat="1" ht="130.5">
      <c r="A196" s="312"/>
      <c r="B196" s="344" t="s">
        <v>352</v>
      </c>
      <c r="C196" s="366">
        <v>4</v>
      </c>
      <c r="D196" s="335" t="s">
        <v>103</v>
      </c>
      <c r="E196" s="334"/>
      <c r="F196" s="73"/>
      <c r="G196" s="336"/>
      <c r="H196" s="334"/>
      <c r="I196" s="237">
        <f t="shared" si="10"/>
        <v>0</v>
      </c>
      <c r="J196" s="342"/>
      <c r="K196" s="343"/>
      <c r="L196" s="313">
        <v>1</v>
      </c>
      <c r="M196" s="341">
        <f t="shared" si="11"/>
        <v>7.9365079365079361E-3</v>
      </c>
      <c r="N196" s="341">
        <f t="shared" si="12"/>
        <v>2.2063492063492061</v>
      </c>
    </row>
    <row r="197" spans="1:22" ht="21.75" customHeight="1">
      <c r="A197" s="434" t="s">
        <v>366</v>
      </c>
      <c r="B197" s="435"/>
      <c r="C197" s="431" t="str">
        <f>BAHTTEXT(I197)</f>
        <v>ศูนย์บาทถ้วน</v>
      </c>
      <c r="D197" s="432"/>
      <c r="E197" s="432"/>
      <c r="F197" s="432"/>
      <c r="G197" s="432"/>
      <c r="H197" s="433"/>
      <c r="I197" s="251">
        <f>SUM(I193:I196)</f>
        <v>0</v>
      </c>
      <c r="J197" s="252"/>
      <c r="K197" s="74" t="e">
        <f>I197*'ปร.5(ก)'!#REF!</f>
        <v>#REF!</v>
      </c>
      <c r="L197" s="234"/>
      <c r="M197" s="234">
        <v>28929000</v>
      </c>
      <c r="N197" s="234" t="e">
        <f>ปร.6!#REF!</f>
        <v>#REF!</v>
      </c>
      <c r="O197" s="234" t="e">
        <f>M197-N197</f>
        <v>#REF!</v>
      </c>
      <c r="P197" s="234"/>
      <c r="Q197" s="234"/>
      <c r="R197" s="234"/>
      <c r="S197" s="234"/>
      <c r="T197" s="234"/>
      <c r="U197" s="234"/>
      <c r="V197" s="234"/>
    </row>
    <row r="198" spans="1:22" s="36" customFormat="1" ht="21.75">
      <c r="A198" s="83">
        <v>3.2</v>
      </c>
      <c r="B198" s="239" t="s">
        <v>241</v>
      </c>
      <c r="C198" s="365"/>
      <c r="D198" s="236"/>
      <c r="E198" s="73"/>
      <c r="F198" s="73"/>
      <c r="G198" s="237"/>
      <c r="H198" s="73"/>
      <c r="I198" s="237"/>
      <c r="J198" s="238"/>
      <c r="K198" s="74"/>
      <c r="L198" s="234"/>
      <c r="M198" s="234"/>
      <c r="N198" s="234"/>
      <c r="O198" s="234"/>
      <c r="P198" s="234"/>
      <c r="Q198" s="234"/>
      <c r="R198" s="234"/>
      <c r="S198" s="234"/>
      <c r="T198" s="234"/>
      <c r="U198" s="234"/>
      <c r="V198" s="234"/>
    </row>
    <row r="199" spans="1:22" s="36" customFormat="1" ht="21.75">
      <c r="A199" s="72"/>
      <c r="B199" s="241" t="s">
        <v>360</v>
      </c>
      <c r="C199" s="365">
        <v>1</v>
      </c>
      <c r="D199" s="236" t="s">
        <v>103</v>
      </c>
      <c r="E199" s="73"/>
      <c r="F199" s="73"/>
      <c r="G199" s="237"/>
      <c r="H199" s="73"/>
      <c r="I199" s="237">
        <f>F199+H199</f>
        <v>0</v>
      </c>
      <c r="J199" s="368" t="s">
        <v>399</v>
      </c>
      <c r="K199" s="74"/>
      <c r="L199" s="234">
        <v>19500</v>
      </c>
      <c r="M199" s="340">
        <v>7.0000000000000007E-2</v>
      </c>
      <c r="N199" s="234">
        <f>L199*M199</f>
        <v>1365.0000000000002</v>
      </c>
      <c r="O199" s="234">
        <f>L199-N199</f>
        <v>18135</v>
      </c>
      <c r="P199" s="234">
        <v>19500</v>
      </c>
      <c r="Q199" s="234"/>
      <c r="R199" s="234"/>
      <c r="S199" s="234"/>
      <c r="T199" s="234"/>
      <c r="U199" s="234"/>
      <c r="V199" s="234"/>
    </row>
    <row r="200" spans="1:22" s="36" customFormat="1" ht="21.75">
      <c r="A200" s="72"/>
      <c r="B200" s="241" t="s">
        <v>322</v>
      </c>
      <c r="C200" s="365">
        <v>1</v>
      </c>
      <c r="D200" s="236" t="s">
        <v>103</v>
      </c>
      <c r="E200" s="73"/>
      <c r="F200" s="73"/>
      <c r="G200" s="237"/>
      <c r="H200" s="73"/>
      <c r="I200" s="237">
        <f>F200+H200</f>
        <v>0</v>
      </c>
      <c r="J200" s="368" t="s">
        <v>399</v>
      </c>
      <c r="K200" s="74"/>
      <c r="L200" s="234">
        <v>27900</v>
      </c>
      <c r="M200" s="340">
        <v>7.0000000000000007E-2</v>
      </c>
      <c r="N200" s="234">
        <f>L200*M200</f>
        <v>1953.0000000000002</v>
      </c>
      <c r="O200" s="234">
        <f>L200-N200</f>
        <v>25947</v>
      </c>
      <c r="P200" s="234">
        <v>27900</v>
      </c>
      <c r="Q200" s="234"/>
      <c r="R200" s="234"/>
      <c r="S200" s="234"/>
      <c r="T200" s="234"/>
      <c r="U200" s="234"/>
      <c r="V200" s="234"/>
    </row>
    <row r="201" spans="1:22" ht="21.75" customHeight="1">
      <c r="A201" s="434" t="s">
        <v>365</v>
      </c>
      <c r="B201" s="435"/>
      <c r="C201" s="431" t="str">
        <f>BAHTTEXT(I201)</f>
        <v>ศูนย์บาทถ้วน</v>
      </c>
      <c r="D201" s="432"/>
      <c r="E201" s="432"/>
      <c r="F201" s="432"/>
      <c r="G201" s="432"/>
      <c r="H201" s="433"/>
      <c r="I201" s="251">
        <f>SUM(I199:I200)</f>
        <v>0</v>
      </c>
      <c r="J201" s="252"/>
      <c r="K201" s="74" t="e">
        <f>I201*'ปร.5(ก)'!#REF!</f>
        <v>#REF!</v>
      </c>
      <c r="L201" s="234"/>
      <c r="M201" s="234">
        <v>28929000</v>
      </c>
      <c r="N201" s="234" t="e">
        <f>ปร.6!#REF!</f>
        <v>#REF!</v>
      </c>
      <c r="O201" s="234" t="e">
        <f>M201-N201</f>
        <v>#REF!</v>
      </c>
      <c r="P201" s="234"/>
      <c r="Q201" s="234"/>
      <c r="R201" s="234"/>
      <c r="S201" s="234"/>
      <c r="T201" s="234"/>
      <c r="U201" s="234"/>
      <c r="V201" s="234"/>
    </row>
    <row r="202" spans="1:22" s="36" customFormat="1" ht="21.75">
      <c r="A202" s="83">
        <v>3.3</v>
      </c>
      <c r="B202" s="239" t="s">
        <v>359</v>
      </c>
      <c r="C202" s="365"/>
      <c r="D202" s="236"/>
      <c r="E202" s="73"/>
      <c r="F202" s="73"/>
      <c r="G202" s="237"/>
      <c r="H202" s="73"/>
      <c r="I202" s="237"/>
      <c r="J202" s="238"/>
      <c r="K202" s="74"/>
      <c r="L202" s="234"/>
      <c r="M202" s="234"/>
      <c r="N202" s="234"/>
      <c r="O202" s="234"/>
      <c r="P202" s="234"/>
      <c r="Q202" s="234"/>
      <c r="R202" s="234"/>
      <c r="S202" s="234"/>
      <c r="T202" s="234"/>
      <c r="U202" s="234"/>
      <c r="V202" s="234"/>
    </row>
    <row r="203" spans="1:22" s="36" customFormat="1" ht="21.75">
      <c r="A203" s="83"/>
      <c r="B203" s="241" t="s">
        <v>361</v>
      </c>
      <c r="C203" s="365">
        <v>10</v>
      </c>
      <c r="D203" s="236" t="s">
        <v>321</v>
      </c>
      <c r="E203" s="73"/>
      <c r="F203" s="73"/>
      <c r="G203" s="237"/>
      <c r="H203" s="73"/>
      <c r="I203" s="237">
        <f>F203+H203</f>
        <v>0</v>
      </c>
      <c r="J203" s="238"/>
      <c r="K203" s="74"/>
      <c r="L203" s="234"/>
      <c r="M203" s="234"/>
      <c r="N203" s="234"/>
      <c r="O203" s="234"/>
      <c r="P203" s="234"/>
      <c r="Q203" s="234"/>
      <c r="R203" s="234"/>
      <c r="S203" s="234"/>
      <c r="T203" s="234"/>
      <c r="U203" s="234"/>
      <c r="V203" s="234"/>
    </row>
    <row r="204" spans="1:22" ht="21.75" customHeight="1">
      <c r="A204" s="434" t="s">
        <v>372</v>
      </c>
      <c r="B204" s="435"/>
      <c r="C204" s="431" t="str">
        <f>BAHTTEXT(I204)</f>
        <v>ศูนย์บาทถ้วน</v>
      </c>
      <c r="D204" s="432"/>
      <c r="E204" s="432"/>
      <c r="F204" s="432"/>
      <c r="G204" s="432"/>
      <c r="H204" s="433"/>
      <c r="I204" s="251">
        <f>SUM(I202:I203)</f>
        <v>0</v>
      </c>
      <c r="J204" s="252"/>
      <c r="K204" s="74" t="e">
        <f>I204*'ปร.5(ก)'!#REF!</f>
        <v>#REF!</v>
      </c>
      <c r="L204" s="234"/>
      <c r="M204" s="234">
        <v>28929000</v>
      </c>
      <c r="N204" s="234" t="e">
        <f>ปร.6!#REF!</f>
        <v>#REF!</v>
      </c>
      <c r="O204" s="234" t="e">
        <f>M204-N204</f>
        <v>#REF!</v>
      </c>
      <c r="P204" s="234"/>
      <c r="Q204" s="234"/>
      <c r="R204" s="234"/>
      <c r="S204" s="234"/>
      <c r="T204" s="234"/>
      <c r="U204" s="234"/>
      <c r="V204" s="234"/>
    </row>
    <row r="205" spans="1:22" s="36" customFormat="1" ht="21.75">
      <c r="A205" s="83">
        <v>3.4</v>
      </c>
      <c r="B205" s="239" t="s">
        <v>242</v>
      </c>
      <c r="C205" s="365"/>
      <c r="D205" s="236"/>
      <c r="E205" s="73"/>
      <c r="F205" s="73"/>
      <c r="G205" s="237"/>
      <c r="H205" s="73"/>
      <c r="I205" s="237"/>
      <c r="J205" s="238"/>
      <c r="K205" s="74"/>
      <c r="L205" s="234">
        <v>12150500</v>
      </c>
      <c r="M205" s="234"/>
      <c r="N205" s="234"/>
      <c r="O205" s="234"/>
      <c r="P205" s="234"/>
      <c r="Q205" s="234"/>
      <c r="R205" s="234"/>
      <c r="S205" s="234"/>
      <c r="T205" s="234"/>
      <c r="U205" s="234"/>
      <c r="V205" s="234"/>
    </row>
    <row r="206" spans="1:22" s="36" customFormat="1" ht="21.75">
      <c r="A206" s="72"/>
      <c r="B206" s="241" t="s">
        <v>243</v>
      </c>
      <c r="C206" s="365">
        <v>1</v>
      </c>
      <c r="D206" s="236" t="s">
        <v>373</v>
      </c>
      <c r="E206" s="73"/>
      <c r="F206" s="73"/>
      <c r="G206" s="237"/>
      <c r="H206" s="73"/>
      <c r="I206" s="237">
        <f>F206+H206</f>
        <v>0</v>
      </c>
      <c r="J206" s="238"/>
      <c r="K206" s="74"/>
      <c r="L206" s="234">
        <f>I218</f>
        <v>0</v>
      </c>
      <c r="M206" s="234"/>
      <c r="N206" s="234"/>
      <c r="O206" s="234"/>
      <c r="P206" s="234"/>
      <c r="Q206" s="234"/>
      <c r="R206" s="234"/>
      <c r="S206" s="234"/>
      <c r="T206" s="234"/>
      <c r="U206" s="234"/>
      <c r="V206" s="234"/>
    </row>
    <row r="207" spans="1:22" s="36" customFormat="1" ht="21.75">
      <c r="A207" s="72"/>
      <c r="B207" s="241" t="s">
        <v>325</v>
      </c>
      <c r="C207" s="365">
        <v>1</v>
      </c>
      <c r="D207" s="236" t="s">
        <v>373</v>
      </c>
      <c r="E207" s="73"/>
      <c r="F207" s="73"/>
      <c r="G207" s="237"/>
      <c r="H207" s="73"/>
      <c r="I207" s="237">
        <f t="shared" ref="I207:I217" si="13">F207+H207</f>
        <v>0</v>
      </c>
      <c r="J207" s="238"/>
      <c r="K207" s="74"/>
      <c r="L207" s="234">
        <f>L205-L206</f>
        <v>12150500</v>
      </c>
      <c r="M207" s="234"/>
      <c r="N207" s="234"/>
      <c r="O207" s="234"/>
      <c r="P207" s="234"/>
      <c r="Q207" s="234"/>
      <c r="R207" s="234"/>
      <c r="S207" s="234"/>
      <c r="T207" s="234"/>
      <c r="U207" s="234"/>
      <c r="V207" s="234"/>
    </row>
    <row r="208" spans="1:22" s="36" customFormat="1" ht="21.75">
      <c r="A208" s="72"/>
      <c r="B208" s="241" t="s">
        <v>244</v>
      </c>
      <c r="C208" s="365">
        <v>1</v>
      </c>
      <c r="D208" s="236" t="s">
        <v>373</v>
      </c>
      <c r="E208" s="73"/>
      <c r="F208" s="73"/>
      <c r="G208" s="237"/>
      <c r="H208" s="73"/>
      <c r="I208" s="237">
        <f t="shared" si="13"/>
        <v>0</v>
      </c>
      <c r="J208" s="238"/>
      <c r="K208" s="74"/>
      <c r="L208" s="234">
        <v>842500</v>
      </c>
      <c r="M208" s="234"/>
      <c r="N208" s="234"/>
      <c r="O208" s="234"/>
      <c r="P208" s="234"/>
      <c r="Q208" s="234"/>
      <c r="R208" s="234"/>
      <c r="S208" s="234"/>
      <c r="T208" s="234"/>
      <c r="U208" s="234"/>
      <c r="V208" s="234"/>
    </row>
    <row r="209" spans="1:257" s="36" customFormat="1" ht="21.75">
      <c r="A209" s="72"/>
      <c r="B209" s="241" t="s">
        <v>326</v>
      </c>
      <c r="C209" s="365">
        <v>1</v>
      </c>
      <c r="D209" s="236" t="s">
        <v>373</v>
      </c>
      <c r="E209" s="73"/>
      <c r="F209" s="73"/>
      <c r="G209" s="237"/>
      <c r="H209" s="73"/>
      <c r="I209" s="237">
        <f t="shared" si="13"/>
        <v>0</v>
      </c>
      <c r="J209" s="238"/>
      <c r="K209" s="74"/>
      <c r="L209" s="234">
        <f>L208+L207</f>
        <v>12993000</v>
      </c>
      <c r="M209" s="234"/>
      <c r="N209" s="234"/>
      <c r="O209" s="234"/>
      <c r="P209" s="234"/>
      <c r="Q209" s="234"/>
      <c r="R209" s="234"/>
      <c r="S209" s="234"/>
      <c r="T209" s="234"/>
      <c r="U209" s="234"/>
      <c r="V209" s="234"/>
    </row>
    <row r="210" spans="1:257" s="36" customFormat="1" ht="21.75">
      <c r="A210" s="72"/>
      <c r="B210" s="241" t="s">
        <v>245</v>
      </c>
      <c r="C210" s="365">
        <v>1</v>
      </c>
      <c r="D210" s="236" t="s">
        <v>373</v>
      </c>
      <c r="E210" s="73"/>
      <c r="F210" s="73"/>
      <c r="G210" s="237"/>
      <c r="H210" s="73"/>
      <c r="I210" s="237">
        <f t="shared" si="13"/>
        <v>0</v>
      </c>
      <c r="J210" s="238"/>
      <c r="K210" s="74"/>
      <c r="L210" s="234"/>
      <c r="M210" s="234"/>
      <c r="N210" s="234"/>
      <c r="O210" s="234"/>
      <c r="P210" s="234"/>
      <c r="Q210" s="234"/>
      <c r="R210" s="234"/>
      <c r="S210" s="234"/>
      <c r="T210" s="234"/>
      <c r="U210" s="234"/>
      <c r="V210" s="234"/>
    </row>
    <row r="211" spans="1:257" s="36" customFormat="1" ht="21.75">
      <c r="A211" s="72"/>
      <c r="B211" s="241" t="s">
        <v>327</v>
      </c>
      <c r="C211" s="365">
        <v>1</v>
      </c>
      <c r="D211" s="236" t="s">
        <v>373</v>
      </c>
      <c r="E211" s="73"/>
      <c r="F211" s="73"/>
      <c r="G211" s="237"/>
      <c r="H211" s="73"/>
      <c r="I211" s="237">
        <f t="shared" si="13"/>
        <v>0</v>
      </c>
      <c r="J211" s="238"/>
      <c r="K211" s="74"/>
      <c r="L211" s="234"/>
      <c r="M211" s="234"/>
      <c r="N211" s="234"/>
      <c r="O211" s="234"/>
      <c r="P211" s="234"/>
      <c r="Q211" s="234"/>
      <c r="R211" s="234"/>
      <c r="S211" s="234"/>
      <c r="T211" s="234"/>
      <c r="U211" s="234"/>
      <c r="V211" s="234"/>
    </row>
    <row r="212" spans="1:257" s="36" customFormat="1" ht="21.75">
      <c r="A212" s="72"/>
      <c r="B212" s="241" t="s">
        <v>246</v>
      </c>
      <c r="C212" s="365">
        <v>6</v>
      </c>
      <c r="D212" s="236" t="s">
        <v>373</v>
      </c>
      <c r="E212" s="73"/>
      <c r="F212" s="73"/>
      <c r="G212" s="237"/>
      <c r="H212" s="73"/>
      <c r="I212" s="237">
        <f t="shared" si="13"/>
        <v>0</v>
      </c>
      <c r="J212" s="238"/>
      <c r="K212" s="74"/>
      <c r="L212" s="234"/>
      <c r="M212" s="234"/>
      <c r="N212" s="234"/>
      <c r="O212" s="234"/>
      <c r="P212" s="234"/>
      <c r="Q212" s="234"/>
      <c r="R212" s="234"/>
      <c r="S212" s="234"/>
      <c r="T212" s="234"/>
      <c r="U212" s="234"/>
      <c r="V212" s="234"/>
    </row>
    <row r="213" spans="1:257" s="36" customFormat="1" ht="21.75">
      <c r="A213" s="72"/>
      <c r="B213" s="241" t="s">
        <v>328</v>
      </c>
      <c r="C213" s="365">
        <v>4</v>
      </c>
      <c r="D213" s="236" t="s">
        <v>321</v>
      </c>
      <c r="E213" s="73"/>
      <c r="F213" s="73"/>
      <c r="G213" s="237"/>
      <c r="H213" s="73"/>
      <c r="I213" s="237">
        <f t="shared" si="13"/>
        <v>0</v>
      </c>
      <c r="J213" s="238"/>
      <c r="K213" s="74"/>
      <c r="L213" s="234"/>
      <c r="M213" s="234"/>
      <c r="N213" s="234"/>
      <c r="O213" s="234"/>
      <c r="P213" s="234"/>
      <c r="Q213" s="234"/>
      <c r="R213" s="234"/>
      <c r="S213" s="234"/>
      <c r="T213" s="234"/>
      <c r="U213" s="234"/>
      <c r="V213" s="234"/>
    </row>
    <row r="214" spans="1:257" s="36" customFormat="1" ht="21.75">
      <c r="A214" s="72"/>
      <c r="B214" s="241" t="s">
        <v>329</v>
      </c>
      <c r="C214" s="365">
        <v>1</v>
      </c>
      <c r="D214" s="236" t="s">
        <v>373</v>
      </c>
      <c r="E214" s="73"/>
      <c r="F214" s="73"/>
      <c r="G214" s="237"/>
      <c r="H214" s="73"/>
      <c r="I214" s="237">
        <f t="shared" si="13"/>
        <v>0</v>
      </c>
      <c r="J214" s="238"/>
      <c r="K214" s="74"/>
      <c r="L214" s="234"/>
      <c r="M214" s="234"/>
      <c r="N214" s="234"/>
      <c r="O214" s="234"/>
      <c r="P214" s="234"/>
      <c r="Q214" s="234"/>
      <c r="R214" s="234"/>
      <c r="S214" s="234"/>
      <c r="T214" s="234"/>
      <c r="U214" s="234"/>
      <c r="V214" s="234"/>
    </row>
    <row r="215" spans="1:257" s="36" customFormat="1" ht="21.75">
      <c r="A215" s="72"/>
      <c r="B215" s="241" t="s">
        <v>330</v>
      </c>
      <c r="C215" s="365">
        <v>1</v>
      </c>
      <c r="D215" s="236" t="s">
        <v>374</v>
      </c>
      <c r="E215" s="73"/>
      <c r="F215" s="73"/>
      <c r="G215" s="237"/>
      <c r="H215" s="73"/>
      <c r="I215" s="237">
        <f t="shared" si="13"/>
        <v>0</v>
      </c>
      <c r="J215" s="238"/>
      <c r="K215" s="74"/>
      <c r="L215" s="234">
        <f>L205-I218</f>
        <v>12150500</v>
      </c>
      <c r="M215" s="234"/>
      <c r="N215" s="234"/>
      <c r="O215" s="234"/>
      <c r="P215" s="234"/>
      <c r="Q215" s="234"/>
      <c r="R215" s="234"/>
      <c r="S215" s="234"/>
      <c r="T215" s="234"/>
      <c r="U215" s="234"/>
      <c r="V215" s="234"/>
    </row>
    <row r="216" spans="1:257" s="36" customFormat="1" ht="21.75">
      <c r="A216" s="72"/>
      <c r="B216" s="241" t="s">
        <v>340</v>
      </c>
      <c r="C216" s="365">
        <v>1</v>
      </c>
      <c r="D216" s="236" t="s">
        <v>374</v>
      </c>
      <c r="E216" s="73"/>
      <c r="F216" s="73"/>
      <c r="G216" s="237"/>
      <c r="H216" s="73"/>
      <c r="I216" s="237">
        <f t="shared" si="13"/>
        <v>0</v>
      </c>
      <c r="J216" s="238"/>
      <c r="K216" s="74"/>
      <c r="L216" s="234"/>
      <c r="M216" s="234"/>
      <c r="N216" s="234"/>
      <c r="O216" s="234"/>
      <c r="P216" s="234"/>
      <c r="Q216" s="234"/>
      <c r="R216" s="234"/>
      <c r="S216" s="234"/>
      <c r="T216" s="234"/>
      <c r="U216" s="234"/>
      <c r="V216" s="234"/>
    </row>
    <row r="217" spans="1:257" s="36" customFormat="1" ht="21.75">
      <c r="A217" s="72"/>
      <c r="B217" s="241" t="s">
        <v>331</v>
      </c>
      <c r="C217" s="365">
        <v>1</v>
      </c>
      <c r="D217" s="236" t="s">
        <v>374</v>
      </c>
      <c r="E217" s="73"/>
      <c r="F217" s="73"/>
      <c r="G217" s="237"/>
      <c r="H217" s="73"/>
      <c r="I217" s="237">
        <f t="shared" si="13"/>
        <v>0</v>
      </c>
      <c r="J217" s="238"/>
      <c r="K217" s="74"/>
      <c r="L217" s="234">
        <f>SUM(I206:I217)</f>
        <v>0</v>
      </c>
      <c r="M217" s="234"/>
      <c r="N217" s="234"/>
      <c r="O217" s="234"/>
      <c r="P217" s="234"/>
      <c r="Q217" s="234"/>
      <c r="R217" s="234"/>
      <c r="S217" s="234"/>
      <c r="T217" s="234"/>
      <c r="U217" s="234"/>
      <c r="V217" s="234"/>
    </row>
    <row r="218" spans="1:257" ht="21.75" customHeight="1">
      <c r="A218" s="448" t="s">
        <v>364</v>
      </c>
      <c r="B218" s="449"/>
      <c r="C218" s="431" t="str">
        <f>BAHTTEXT(I218)</f>
        <v>ศูนย์บาทถ้วน</v>
      </c>
      <c r="D218" s="432"/>
      <c r="E218" s="432"/>
      <c r="F218" s="432"/>
      <c r="G218" s="432"/>
      <c r="H218" s="433"/>
      <c r="I218" s="251">
        <f>SUM(I206:I217)</f>
        <v>0</v>
      </c>
      <c r="J218" s="252"/>
      <c r="K218" s="74" t="e">
        <f>I218*'ปร.5(ก)'!#REF!</f>
        <v>#REF!</v>
      </c>
      <c r="L218" s="234"/>
      <c r="M218" s="234">
        <v>28929000</v>
      </c>
      <c r="N218" s="234" t="e">
        <f>ปร.6!#REF!</f>
        <v>#REF!</v>
      </c>
      <c r="O218" s="234" t="e">
        <f>M218-N218</f>
        <v>#REF!</v>
      </c>
      <c r="P218" s="234"/>
      <c r="Q218" s="234"/>
      <c r="R218" s="234"/>
      <c r="S218" s="234"/>
      <c r="T218" s="234"/>
      <c r="U218" s="234"/>
      <c r="V218" s="234"/>
    </row>
    <row r="219" spans="1:257" s="36" customFormat="1" ht="21.75">
      <c r="A219" s="83">
        <v>3.5</v>
      </c>
      <c r="B219" s="239" t="s">
        <v>358</v>
      </c>
      <c r="C219" s="365"/>
      <c r="D219" s="236"/>
      <c r="E219" s="73"/>
      <c r="F219" s="73"/>
      <c r="G219" s="237"/>
      <c r="H219" s="73"/>
      <c r="I219" s="237"/>
      <c r="J219" s="238"/>
      <c r="K219" s="74"/>
      <c r="L219" s="234">
        <f>SUM(I205:I219)</f>
        <v>0</v>
      </c>
      <c r="M219" s="234">
        <f>L219*1.07</f>
        <v>0</v>
      </c>
      <c r="N219" s="234"/>
      <c r="O219" s="234"/>
      <c r="P219" s="234"/>
      <c r="Q219" s="234"/>
      <c r="R219" s="234"/>
      <c r="S219" s="234"/>
      <c r="T219" s="234"/>
      <c r="U219" s="234"/>
      <c r="V219" s="234"/>
    </row>
    <row r="220" spans="1:257" s="36" customFormat="1" ht="21.75">
      <c r="A220" s="83"/>
      <c r="B220" s="241" t="s">
        <v>362</v>
      </c>
      <c r="C220" s="365">
        <v>20</v>
      </c>
      <c r="D220" s="236" t="s">
        <v>109</v>
      </c>
      <c r="E220" s="73"/>
      <c r="F220" s="73"/>
      <c r="G220" s="237"/>
      <c r="H220" s="73"/>
      <c r="I220" s="237">
        <f>F220+H220</f>
        <v>0</v>
      </c>
      <c r="J220" s="238"/>
      <c r="K220" s="74"/>
      <c r="L220" s="234">
        <f>SUM(I206:I220)</f>
        <v>0</v>
      </c>
      <c r="M220" s="234">
        <f>L220*1.07</f>
        <v>0</v>
      </c>
      <c r="N220" s="234"/>
      <c r="O220" s="234"/>
      <c r="P220" s="234"/>
      <c r="Q220" s="234"/>
      <c r="R220" s="234"/>
      <c r="S220" s="234"/>
      <c r="T220" s="234"/>
      <c r="U220" s="234"/>
      <c r="V220" s="234"/>
    </row>
    <row r="221" spans="1:257" ht="21.75" customHeight="1">
      <c r="A221" s="448" t="s">
        <v>421</v>
      </c>
      <c r="B221" s="449"/>
      <c r="C221" s="431" t="str">
        <f>BAHTTEXT(I221)</f>
        <v>ศูนย์บาทถ้วน</v>
      </c>
      <c r="D221" s="432"/>
      <c r="E221" s="432"/>
      <c r="F221" s="432"/>
      <c r="G221" s="432"/>
      <c r="H221" s="433"/>
      <c r="I221" s="251">
        <f>SUM(I220)</f>
        <v>0</v>
      </c>
      <c r="J221" s="252"/>
      <c r="K221" s="74" t="e">
        <f>I221*'ปร.5(ก)'!#REF!</f>
        <v>#REF!</v>
      </c>
      <c r="L221" s="234"/>
      <c r="M221" s="234">
        <v>28929000</v>
      </c>
      <c r="N221" s="234" t="e">
        <f>ปร.6!#REF!</f>
        <v>#REF!</v>
      </c>
      <c r="O221" s="234" t="e">
        <f>M221-N221</f>
        <v>#REF!</v>
      </c>
      <c r="P221" s="234"/>
      <c r="Q221" s="234"/>
      <c r="R221" s="234"/>
      <c r="S221" s="234"/>
      <c r="T221" s="234"/>
      <c r="U221" s="234"/>
      <c r="V221" s="234"/>
    </row>
    <row r="222" spans="1:257" ht="21.75" customHeight="1">
      <c r="A222" s="526"/>
      <c r="B222" s="124"/>
      <c r="C222" s="367"/>
      <c r="D222" s="78"/>
      <c r="E222" s="256"/>
      <c r="F222" s="256"/>
      <c r="G222" s="136"/>
      <c r="H222" s="136"/>
      <c r="I222" s="136"/>
      <c r="J222" s="136"/>
      <c r="K222" s="136"/>
      <c r="L222" s="1"/>
      <c r="M222" s="1"/>
      <c r="N222" s="1"/>
      <c r="P222" s="48"/>
      <c r="Q222" s="48"/>
      <c r="R222" s="48"/>
      <c r="S222" s="48"/>
      <c r="T222" s="48"/>
      <c r="U222" s="48"/>
      <c r="V222" s="48"/>
      <c r="W222" s="48"/>
      <c r="X222" s="48"/>
      <c r="Y222" s="48"/>
      <c r="Z222" s="48"/>
      <c r="AA222" s="48"/>
      <c r="AB222" s="48"/>
      <c r="AC222" s="48"/>
      <c r="AD222" s="48"/>
      <c r="AE222" s="48"/>
      <c r="AF222" s="48"/>
      <c r="AG222" s="48"/>
      <c r="AH222" s="48"/>
      <c r="AI222" s="48"/>
      <c r="AJ222" s="48"/>
      <c r="AK222" s="48"/>
      <c r="AL222" s="48"/>
      <c r="AM222" s="48"/>
      <c r="AN222" s="48"/>
      <c r="AO222" s="48"/>
      <c r="AP222" s="48"/>
      <c r="AQ222" s="48"/>
      <c r="AR222" s="48"/>
      <c r="AS222" s="48"/>
      <c r="AT222" s="48"/>
      <c r="AU222" s="48"/>
      <c r="AV222" s="48"/>
      <c r="AW222" s="48"/>
      <c r="AX222" s="48"/>
      <c r="AY222" s="48"/>
      <c r="AZ222" s="48"/>
      <c r="BA222" s="48"/>
      <c r="BB222" s="48"/>
      <c r="BC222" s="48"/>
      <c r="BD222" s="48"/>
      <c r="BE222" s="48"/>
      <c r="BF222" s="48"/>
      <c r="BG222" s="48"/>
      <c r="BH222" s="48"/>
      <c r="BI222" s="48"/>
      <c r="BJ222" s="48"/>
      <c r="BK222" s="48"/>
      <c r="BL222" s="48"/>
      <c r="BM222" s="48"/>
      <c r="BN222" s="48"/>
      <c r="BO222" s="48"/>
      <c r="BP222" s="48"/>
      <c r="BQ222" s="48"/>
      <c r="BR222" s="48"/>
      <c r="BS222" s="48"/>
      <c r="BT222" s="48"/>
      <c r="BU222" s="48"/>
      <c r="BV222" s="48"/>
      <c r="BW222" s="48"/>
      <c r="BX222" s="48"/>
      <c r="BY222" s="48"/>
      <c r="BZ222" s="48"/>
      <c r="CA222" s="48"/>
      <c r="CB222" s="48"/>
      <c r="CC222" s="48"/>
      <c r="CD222" s="48"/>
      <c r="CE222" s="48"/>
      <c r="CF222" s="48"/>
      <c r="CG222" s="48"/>
      <c r="CH222" s="48"/>
      <c r="CI222" s="48"/>
      <c r="CJ222" s="48"/>
      <c r="CK222" s="48"/>
      <c r="CL222" s="48"/>
      <c r="CM222" s="48"/>
      <c r="CN222" s="48"/>
      <c r="CO222" s="48"/>
      <c r="CP222" s="48"/>
      <c r="CQ222" s="48"/>
      <c r="CR222" s="48"/>
      <c r="CS222" s="48"/>
      <c r="CT222" s="48"/>
      <c r="CU222" s="48"/>
      <c r="CV222" s="48"/>
      <c r="CW222" s="48"/>
      <c r="CX222" s="48"/>
      <c r="CY222" s="48"/>
      <c r="CZ222" s="48"/>
      <c r="DA222" s="48"/>
      <c r="DB222" s="48"/>
      <c r="DC222" s="48"/>
      <c r="DD222" s="48"/>
      <c r="DE222" s="48"/>
      <c r="DF222" s="48"/>
      <c r="DG222" s="48"/>
      <c r="DH222" s="48"/>
      <c r="DI222" s="48"/>
      <c r="DJ222" s="48"/>
      <c r="DK222" s="48"/>
      <c r="DL222" s="48"/>
      <c r="DM222" s="48"/>
      <c r="DN222" s="48"/>
      <c r="DO222" s="48"/>
      <c r="DP222" s="48"/>
      <c r="DQ222" s="48"/>
      <c r="DR222" s="48"/>
      <c r="DS222" s="48"/>
      <c r="DT222" s="48"/>
      <c r="DU222" s="48"/>
      <c r="DV222" s="48"/>
      <c r="DW222" s="48"/>
      <c r="DX222" s="48"/>
      <c r="DY222" s="48"/>
      <c r="DZ222" s="48"/>
      <c r="EA222" s="48"/>
      <c r="EB222" s="48"/>
      <c r="EC222" s="48"/>
      <c r="ED222" s="48"/>
      <c r="EE222" s="48"/>
      <c r="EF222" s="48"/>
      <c r="EG222" s="48"/>
      <c r="EH222" s="48"/>
      <c r="EI222" s="48"/>
      <c r="EJ222" s="48"/>
      <c r="EK222" s="48"/>
      <c r="EL222" s="48"/>
      <c r="EM222" s="48"/>
      <c r="EN222" s="48"/>
      <c r="EO222" s="48"/>
      <c r="EP222" s="48"/>
      <c r="EQ222" s="48"/>
      <c r="ER222" s="48"/>
      <c r="ES222" s="48"/>
      <c r="ET222" s="48"/>
      <c r="EU222" s="48"/>
      <c r="EV222" s="48"/>
      <c r="EW222" s="48"/>
      <c r="EX222" s="48"/>
      <c r="EY222" s="48"/>
      <c r="EZ222" s="48"/>
      <c r="FA222" s="48"/>
      <c r="FB222" s="48"/>
      <c r="FC222" s="48"/>
      <c r="FD222" s="48"/>
      <c r="FE222" s="48"/>
      <c r="FF222" s="48"/>
      <c r="FG222" s="48"/>
      <c r="FH222" s="48"/>
      <c r="FI222" s="48"/>
      <c r="FJ222" s="48"/>
      <c r="FK222" s="48"/>
      <c r="FL222" s="48"/>
      <c r="FM222" s="48"/>
      <c r="FN222" s="48"/>
      <c r="FO222" s="48"/>
      <c r="FP222" s="48"/>
      <c r="FQ222" s="48"/>
      <c r="FR222" s="48"/>
      <c r="FS222" s="48"/>
      <c r="FT222" s="48"/>
      <c r="FU222" s="48"/>
      <c r="FV222" s="48"/>
      <c r="FW222" s="48"/>
      <c r="FX222" s="48"/>
      <c r="FY222" s="48"/>
      <c r="FZ222" s="48"/>
      <c r="GA222" s="48"/>
      <c r="GB222" s="48"/>
      <c r="GC222" s="48"/>
      <c r="GD222" s="48"/>
      <c r="GE222" s="48"/>
      <c r="GF222" s="48"/>
      <c r="GG222" s="48"/>
      <c r="GH222" s="48"/>
      <c r="GI222" s="48"/>
      <c r="GJ222" s="48"/>
      <c r="GK222" s="48"/>
      <c r="GL222" s="48"/>
      <c r="GM222" s="48"/>
      <c r="GN222" s="48"/>
      <c r="GO222" s="48"/>
      <c r="GP222" s="48"/>
      <c r="GQ222" s="48"/>
      <c r="GR222" s="48"/>
      <c r="GS222" s="48"/>
      <c r="GT222" s="48"/>
      <c r="GU222" s="48"/>
      <c r="GV222" s="48"/>
      <c r="GW222" s="48"/>
      <c r="GX222" s="48"/>
      <c r="GY222" s="48"/>
      <c r="GZ222" s="48"/>
      <c r="HA222" s="48"/>
      <c r="HB222" s="48"/>
      <c r="HC222" s="48"/>
      <c r="HD222" s="48"/>
      <c r="HE222" s="48"/>
      <c r="HF222" s="48"/>
      <c r="HG222" s="48"/>
      <c r="HH222" s="48"/>
      <c r="HI222" s="48"/>
      <c r="HJ222" s="48"/>
      <c r="HK222" s="48"/>
      <c r="HL222" s="48"/>
      <c r="HM222" s="48"/>
      <c r="HN222" s="48"/>
      <c r="HO222" s="48"/>
      <c r="HP222" s="48"/>
      <c r="HQ222" s="48"/>
      <c r="HR222" s="48"/>
      <c r="HS222" s="48"/>
      <c r="HT222" s="48"/>
      <c r="HU222" s="48"/>
      <c r="HV222" s="48"/>
      <c r="HW222" s="48"/>
      <c r="HX222" s="48"/>
      <c r="HY222" s="48"/>
      <c r="HZ222" s="48"/>
      <c r="IA222" s="48"/>
      <c r="IB222" s="48"/>
      <c r="IC222" s="48"/>
      <c r="ID222" s="48"/>
      <c r="IE222" s="48"/>
      <c r="IF222" s="48"/>
      <c r="IG222" s="48"/>
      <c r="IH222" s="48"/>
      <c r="II222" s="48"/>
      <c r="IJ222" s="48"/>
      <c r="IK222" s="48"/>
      <c r="IL222" s="48"/>
      <c r="IM222" s="48"/>
      <c r="IN222" s="48"/>
      <c r="IO222" s="48"/>
      <c r="IP222" s="48"/>
      <c r="IQ222" s="48"/>
      <c r="IR222" s="48"/>
      <c r="IS222" s="48"/>
      <c r="IT222" s="48"/>
      <c r="IU222" s="48"/>
      <c r="IV222" s="48"/>
      <c r="IW222" s="48"/>
    </row>
    <row r="223" spans="1:257" s="145" customFormat="1" ht="49.9" customHeight="1">
      <c r="A223" s="48"/>
      <c r="B223" s="65"/>
      <c r="C223" s="394"/>
      <c r="D223" s="394"/>
      <c r="E223" s="394"/>
      <c r="F223" s="394"/>
      <c r="G223" s="394"/>
      <c r="H223" s="394"/>
      <c r="I223" s="394"/>
      <c r="J223" s="394"/>
      <c r="K223" s="318"/>
      <c r="P223" s="319"/>
    </row>
    <row r="224" spans="1:257" s="36" customFormat="1" ht="21" customHeight="1">
      <c r="B224" s="65"/>
      <c r="C224" s="394"/>
      <c r="D224" s="394"/>
      <c r="E224" s="394"/>
      <c r="F224" s="394"/>
      <c r="G224" s="394"/>
      <c r="H224" s="394"/>
      <c r="I224" s="394"/>
      <c r="J224" s="394"/>
      <c r="K224" s="320"/>
      <c r="L224" s="320"/>
      <c r="M224" s="320"/>
      <c r="N224" s="321"/>
      <c r="P224" s="322"/>
    </row>
    <row r="225" spans="1:258" s="36" customFormat="1" ht="18.600000000000001" customHeight="1">
      <c r="B225" s="65"/>
      <c r="C225" s="394"/>
      <c r="D225" s="394"/>
      <c r="E225" s="394"/>
      <c r="F225" s="394"/>
      <c r="G225" s="394"/>
      <c r="H225" s="394"/>
      <c r="I225" s="394"/>
      <c r="J225" s="394"/>
      <c r="K225" s="323"/>
      <c r="L225" s="323"/>
      <c r="M225" s="323"/>
      <c r="N225" s="321"/>
      <c r="P225" s="322"/>
    </row>
    <row r="226" spans="1:258" ht="18.600000000000001" customHeight="1">
      <c r="A226" s="77"/>
      <c r="B226" s="65"/>
      <c r="C226" s="394"/>
      <c r="D226" s="394"/>
      <c r="E226" s="394"/>
      <c r="F226" s="394"/>
      <c r="G226" s="394"/>
      <c r="H226" s="394"/>
      <c r="I226" s="394"/>
      <c r="J226" s="394"/>
      <c r="K226" s="332"/>
      <c r="L226" s="234"/>
      <c r="M226" s="234"/>
      <c r="N226" s="234"/>
      <c r="O226" s="234"/>
      <c r="P226" s="234"/>
      <c r="Q226" s="234"/>
      <c r="R226" s="234"/>
      <c r="S226" s="234"/>
      <c r="T226" s="234"/>
      <c r="U226" s="234"/>
      <c r="V226" s="234"/>
      <c r="W226" s="48"/>
      <c r="X226" s="48"/>
      <c r="Y226" s="48"/>
      <c r="Z226" s="48"/>
      <c r="AA226" s="48"/>
      <c r="AB226" s="48"/>
      <c r="AC226" s="48"/>
      <c r="AD226" s="48"/>
      <c r="AE226" s="48"/>
      <c r="AF226" s="48"/>
      <c r="AG226" s="48"/>
      <c r="AH226" s="48"/>
      <c r="AI226" s="48"/>
      <c r="AJ226" s="48"/>
      <c r="AK226" s="48"/>
      <c r="AL226" s="48"/>
      <c r="AM226" s="48"/>
      <c r="AN226" s="48"/>
      <c r="AO226" s="48"/>
      <c r="AP226" s="48"/>
      <c r="AQ226" s="48"/>
      <c r="AR226" s="48"/>
      <c r="AS226" s="48"/>
      <c r="AT226" s="48"/>
      <c r="AU226" s="48"/>
      <c r="AV226" s="48"/>
      <c r="AW226" s="48"/>
      <c r="AX226" s="48"/>
      <c r="AY226" s="48"/>
      <c r="AZ226" s="48"/>
      <c r="BA226" s="48"/>
      <c r="BB226" s="48"/>
      <c r="BC226" s="48"/>
      <c r="BD226" s="48"/>
      <c r="BE226" s="48"/>
      <c r="BF226" s="48"/>
      <c r="BG226" s="48"/>
      <c r="BH226" s="48"/>
      <c r="BI226" s="48"/>
      <c r="BJ226" s="48"/>
      <c r="BK226" s="48"/>
      <c r="BL226" s="48"/>
      <c r="BM226" s="48"/>
      <c r="BN226" s="48"/>
      <c r="BO226" s="48"/>
      <c r="BP226" s="48"/>
      <c r="BQ226" s="48"/>
      <c r="BR226" s="48"/>
      <c r="BS226" s="48"/>
      <c r="BT226" s="48"/>
      <c r="BU226" s="48"/>
      <c r="BV226" s="48"/>
      <c r="BW226" s="48"/>
      <c r="BX226" s="48"/>
      <c r="BY226" s="48"/>
      <c r="BZ226" s="48"/>
      <c r="CA226" s="48"/>
      <c r="CB226" s="48"/>
      <c r="CC226" s="48"/>
      <c r="CD226" s="48"/>
      <c r="CE226" s="48"/>
      <c r="CF226" s="48"/>
      <c r="CG226" s="48"/>
      <c r="CH226" s="48"/>
      <c r="CI226" s="48"/>
      <c r="CJ226" s="48"/>
      <c r="CK226" s="48"/>
      <c r="CL226" s="48"/>
      <c r="CM226" s="48"/>
      <c r="CN226" s="48"/>
      <c r="CO226" s="48"/>
      <c r="CP226" s="48"/>
      <c r="CQ226" s="48"/>
      <c r="CR226" s="48"/>
      <c r="CS226" s="48"/>
      <c r="CT226" s="48"/>
      <c r="CU226" s="48"/>
      <c r="CV226" s="48"/>
      <c r="CW226" s="48"/>
      <c r="CX226" s="48"/>
      <c r="CY226" s="48"/>
      <c r="CZ226" s="48"/>
      <c r="DA226" s="48"/>
      <c r="DB226" s="48"/>
      <c r="DC226" s="48"/>
      <c r="DD226" s="48"/>
      <c r="DE226" s="48"/>
      <c r="DF226" s="48"/>
      <c r="DG226" s="48"/>
      <c r="DH226" s="48"/>
      <c r="DI226" s="48"/>
      <c r="DJ226" s="48"/>
      <c r="DK226" s="48"/>
      <c r="DL226" s="48"/>
      <c r="DM226" s="48"/>
      <c r="DN226" s="48"/>
      <c r="DO226" s="48"/>
      <c r="DP226" s="48"/>
      <c r="DQ226" s="48"/>
      <c r="DR226" s="48"/>
      <c r="DS226" s="48"/>
      <c r="DT226" s="48"/>
      <c r="DU226" s="48"/>
      <c r="DV226" s="48"/>
      <c r="DW226" s="48"/>
      <c r="DX226" s="48"/>
      <c r="DY226" s="48"/>
      <c r="DZ226" s="48"/>
      <c r="EA226" s="48"/>
      <c r="EB226" s="48"/>
      <c r="EC226" s="48"/>
      <c r="ED226" s="48"/>
      <c r="EE226" s="48"/>
      <c r="EF226" s="48"/>
      <c r="EG226" s="48"/>
      <c r="EH226" s="48"/>
      <c r="EI226" s="48"/>
      <c r="EJ226" s="48"/>
      <c r="EK226" s="48"/>
      <c r="EL226" s="48"/>
      <c r="EM226" s="48"/>
      <c r="EN226" s="48"/>
      <c r="EO226" s="48"/>
      <c r="EP226" s="48"/>
      <c r="EQ226" s="48"/>
      <c r="ER226" s="48"/>
      <c r="ES226" s="48"/>
      <c r="ET226" s="48"/>
      <c r="EU226" s="48"/>
      <c r="EV226" s="48"/>
      <c r="EW226" s="48"/>
      <c r="EX226" s="48"/>
      <c r="EY226" s="48"/>
      <c r="EZ226" s="48"/>
      <c r="FA226" s="48"/>
      <c r="FB226" s="48"/>
      <c r="FC226" s="48"/>
      <c r="FD226" s="48"/>
      <c r="FE226" s="48"/>
      <c r="FF226" s="48"/>
      <c r="FG226" s="48"/>
      <c r="FH226" s="48"/>
      <c r="FI226" s="48"/>
      <c r="FJ226" s="48"/>
      <c r="FK226" s="48"/>
      <c r="FL226" s="48"/>
      <c r="FM226" s="48"/>
      <c r="FN226" s="48"/>
      <c r="FO226" s="48"/>
      <c r="FP226" s="48"/>
      <c r="FQ226" s="48"/>
      <c r="FR226" s="48"/>
      <c r="FS226" s="48"/>
      <c r="FT226" s="48"/>
      <c r="FU226" s="48"/>
      <c r="FV226" s="48"/>
      <c r="FW226" s="48"/>
      <c r="FX226" s="48"/>
      <c r="FY226" s="48"/>
      <c r="FZ226" s="48"/>
      <c r="GA226" s="48"/>
      <c r="GB226" s="48"/>
      <c r="GC226" s="48"/>
      <c r="GD226" s="48"/>
      <c r="GE226" s="48"/>
      <c r="GF226" s="48"/>
      <c r="GG226" s="48"/>
      <c r="GH226" s="48"/>
      <c r="GI226" s="48"/>
      <c r="GJ226" s="48"/>
      <c r="GK226" s="48"/>
      <c r="GL226" s="48"/>
      <c r="GM226" s="48"/>
      <c r="GN226" s="48"/>
      <c r="GO226" s="48"/>
      <c r="GP226" s="48"/>
      <c r="GQ226" s="48"/>
      <c r="GR226" s="48"/>
      <c r="GS226" s="48"/>
      <c r="GT226" s="48"/>
      <c r="GU226" s="48"/>
      <c r="GV226" s="48"/>
      <c r="GW226" s="48"/>
      <c r="GX226" s="48"/>
      <c r="GY226" s="48"/>
      <c r="GZ226" s="48"/>
      <c r="HA226" s="48"/>
      <c r="HB226" s="48"/>
      <c r="HC226" s="48"/>
      <c r="HD226" s="48"/>
      <c r="HE226" s="48"/>
      <c r="HF226" s="48"/>
      <c r="HG226" s="48"/>
      <c r="HH226" s="48"/>
      <c r="HI226" s="48"/>
      <c r="HJ226" s="48"/>
      <c r="HK226" s="48"/>
      <c r="HL226" s="48"/>
      <c r="HM226" s="48"/>
      <c r="HN226" s="48"/>
      <c r="HO226" s="48"/>
      <c r="HP226" s="48"/>
      <c r="HQ226" s="48"/>
      <c r="HR226" s="48"/>
      <c r="HS226" s="48"/>
      <c r="HT226" s="48"/>
      <c r="HU226" s="48"/>
      <c r="HV226" s="48"/>
      <c r="HW226" s="48"/>
      <c r="HX226" s="48"/>
      <c r="HY226" s="48"/>
      <c r="HZ226" s="48"/>
      <c r="IA226" s="48"/>
      <c r="IB226" s="48"/>
      <c r="IC226" s="48"/>
      <c r="ID226" s="48"/>
      <c r="IE226" s="48"/>
      <c r="IF226" s="48"/>
      <c r="IG226" s="48"/>
      <c r="IH226" s="48"/>
      <c r="II226" s="48"/>
      <c r="IJ226" s="48"/>
      <c r="IK226" s="48"/>
      <c r="IL226" s="48"/>
      <c r="IM226" s="48"/>
      <c r="IN226" s="48"/>
      <c r="IO226" s="48"/>
      <c r="IP226" s="48"/>
      <c r="IQ226" s="48"/>
      <c r="IR226" s="48"/>
      <c r="IS226" s="48"/>
      <c r="IT226" s="48"/>
      <c r="IU226" s="48"/>
      <c r="IV226" s="48"/>
      <c r="IW226" s="48"/>
      <c r="IX226" s="48"/>
    </row>
    <row r="227" spans="1:258" ht="18.600000000000001" customHeight="1">
      <c r="A227" s="77"/>
      <c r="B227" s="65"/>
      <c r="D227" s="65"/>
      <c r="E227" s="65"/>
      <c r="F227" s="65"/>
      <c r="G227" s="65"/>
      <c r="H227" s="65"/>
      <c r="I227" s="65"/>
      <c r="J227" s="65"/>
      <c r="K227" s="130"/>
      <c r="L227" s="358"/>
      <c r="M227" s="358"/>
      <c r="N227" s="358"/>
      <c r="O227" s="358"/>
      <c r="P227" s="358"/>
      <c r="Q227" s="358"/>
      <c r="R227" s="358"/>
      <c r="S227" s="358"/>
      <c r="T227" s="358"/>
      <c r="U227" s="358"/>
      <c r="V227" s="358"/>
      <c r="W227" s="48"/>
      <c r="X227" s="48"/>
      <c r="Y227" s="48"/>
      <c r="Z227" s="48"/>
      <c r="AA227" s="48"/>
      <c r="AB227" s="48"/>
      <c r="AC227" s="48"/>
      <c r="AD227" s="48"/>
      <c r="AE227" s="48"/>
      <c r="AF227" s="48"/>
      <c r="AG227" s="48"/>
      <c r="AH227" s="48"/>
      <c r="AI227" s="48"/>
      <c r="AJ227" s="48"/>
      <c r="AK227" s="48"/>
      <c r="AL227" s="48"/>
      <c r="AM227" s="48"/>
      <c r="AN227" s="48"/>
      <c r="AO227" s="48"/>
      <c r="AP227" s="48"/>
      <c r="AQ227" s="48"/>
      <c r="AR227" s="48"/>
      <c r="AS227" s="48"/>
      <c r="AT227" s="48"/>
      <c r="AU227" s="48"/>
      <c r="AV227" s="48"/>
      <c r="AW227" s="48"/>
      <c r="AX227" s="48"/>
      <c r="AY227" s="48"/>
      <c r="AZ227" s="48"/>
      <c r="BA227" s="48"/>
      <c r="BB227" s="48"/>
      <c r="BC227" s="48"/>
      <c r="BD227" s="48"/>
      <c r="BE227" s="48"/>
      <c r="BF227" s="48"/>
      <c r="BG227" s="48"/>
      <c r="BH227" s="48"/>
      <c r="BI227" s="48"/>
      <c r="BJ227" s="48"/>
      <c r="BK227" s="48"/>
      <c r="BL227" s="48"/>
      <c r="BM227" s="48"/>
      <c r="BN227" s="48"/>
      <c r="BO227" s="48"/>
      <c r="BP227" s="48"/>
      <c r="BQ227" s="48"/>
      <c r="BR227" s="48"/>
      <c r="BS227" s="48"/>
      <c r="BT227" s="48"/>
      <c r="BU227" s="48"/>
      <c r="BV227" s="48"/>
      <c r="BW227" s="48"/>
      <c r="BX227" s="48"/>
      <c r="BY227" s="48"/>
      <c r="BZ227" s="48"/>
      <c r="CA227" s="48"/>
      <c r="CB227" s="48"/>
      <c r="CC227" s="48"/>
      <c r="CD227" s="48"/>
      <c r="CE227" s="48"/>
      <c r="CF227" s="48"/>
      <c r="CG227" s="48"/>
      <c r="CH227" s="48"/>
      <c r="CI227" s="48"/>
      <c r="CJ227" s="48"/>
      <c r="CK227" s="48"/>
      <c r="CL227" s="48"/>
      <c r="CM227" s="48"/>
      <c r="CN227" s="48"/>
      <c r="CO227" s="48"/>
      <c r="CP227" s="48"/>
      <c r="CQ227" s="48"/>
      <c r="CR227" s="48"/>
      <c r="CS227" s="48"/>
      <c r="CT227" s="48"/>
      <c r="CU227" s="48"/>
      <c r="CV227" s="48"/>
      <c r="CW227" s="48"/>
      <c r="CX227" s="48"/>
      <c r="CY227" s="48"/>
      <c r="CZ227" s="48"/>
      <c r="DA227" s="48"/>
      <c r="DB227" s="48"/>
      <c r="DC227" s="48"/>
      <c r="DD227" s="48"/>
      <c r="DE227" s="48"/>
      <c r="DF227" s="48"/>
      <c r="DG227" s="48"/>
      <c r="DH227" s="48"/>
      <c r="DI227" s="48"/>
      <c r="DJ227" s="48"/>
      <c r="DK227" s="48"/>
      <c r="DL227" s="48"/>
      <c r="DM227" s="48"/>
      <c r="DN227" s="48"/>
      <c r="DO227" s="48"/>
      <c r="DP227" s="48"/>
      <c r="DQ227" s="48"/>
      <c r="DR227" s="48"/>
      <c r="DS227" s="48"/>
      <c r="DT227" s="48"/>
      <c r="DU227" s="48"/>
      <c r="DV227" s="48"/>
      <c r="DW227" s="48"/>
      <c r="DX227" s="48"/>
      <c r="DY227" s="48"/>
      <c r="DZ227" s="48"/>
      <c r="EA227" s="48"/>
      <c r="EB227" s="48"/>
      <c r="EC227" s="48"/>
      <c r="ED227" s="48"/>
      <c r="EE227" s="48"/>
      <c r="EF227" s="48"/>
      <c r="EG227" s="48"/>
      <c r="EH227" s="48"/>
      <c r="EI227" s="48"/>
      <c r="EJ227" s="48"/>
      <c r="EK227" s="48"/>
      <c r="EL227" s="48"/>
      <c r="EM227" s="48"/>
      <c r="EN227" s="48"/>
      <c r="EO227" s="48"/>
      <c r="EP227" s="48"/>
      <c r="EQ227" s="48"/>
      <c r="ER227" s="48"/>
      <c r="ES227" s="48"/>
      <c r="ET227" s="48"/>
      <c r="EU227" s="48"/>
      <c r="EV227" s="48"/>
      <c r="EW227" s="48"/>
      <c r="EX227" s="48"/>
      <c r="EY227" s="48"/>
      <c r="EZ227" s="48"/>
      <c r="FA227" s="48"/>
      <c r="FB227" s="48"/>
      <c r="FC227" s="48"/>
      <c r="FD227" s="48"/>
      <c r="FE227" s="48"/>
      <c r="FF227" s="48"/>
      <c r="FG227" s="48"/>
      <c r="FH227" s="48"/>
      <c r="FI227" s="48"/>
      <c r="FJ227" s="48"/>
      <c r="FK227" s="48"/>
      <c r="FL227" s="48"/>
      <c r="FM227" s="48"/>
      <c r="FN227" s="48"/>
      <c r="FO227" s="48"/>
      <c r="FP227" s="48"/>
      <c r="FQ227" s="48"/>
      <c r="FR227" s="48"/>
      <c r="FS227" s="48"/>
      <c r="FT227" s="48"/>
      <c r="FU227" s="48"/>
      <c r="FV227" s="48"/>
      <c r="FW227" s="48"/>
      <c r="FX227" s="48"/>
      <c r="FY227" s="48"/>
      <c r="FZ227" s="48"/>
      <c r="GA227" s="48"/>
      <c r="GB227" s="48"/>
      <c r="GC227" s="48"/>
      <c r="GD227" s="48"/>
      <c r="GE227" s="48"/>
      <c r="GF227" s="48"/>
      <c r="GG227" s="48"/>
      <c r="GH227" s="48"/>
      <c r="GI227" s="48"/>
      <c r="GJ227" s="48"/>
      <c r="GK227" s="48"/>
      <c r="GL227" s="48"/>
      <c r="GM227" s="48"/>
      <c r="GN227" s="48"/>
      <c r="GO227" s="48"/>
      <c r="GP227" s="48"/>
      <c r="GQ227" s="48"/>
      <c r="GR227" s="48"/>
      <c r="GS227" s="48"/>
      <c r="GT227" s="48"/>
      <c r="GU227" s="48"/>
      <c r="GV227" s="48"/>
      <c r="GW227" s="48"/>
      <c r="GX227" s="48"/>
      <c r="GY227" s="48"/>
      <c r="GZ227" s="48"/>
      <c r="HA227" s="48"/>
      <c r="HB227" s="48"/>
      <c r="HC227" s="48"/>
      <c r="HD227" s="48"/>
      <c r="HE227" s="48"/>
      <c r="HF227" s="48"/>
      <c r="HG227" s="48"/>
      <c r="HH227" s="48"/>
      <c r="HI227" s="48"/>
      <c r="HJ227" s="48"/>
      <c r="HK227" s="48"/>
      <c r="HL227" s="48"/>
      <c r="HM227" s="48"/>
      <c r="HN227" s="48"/>
      <c r="HO227" s="48"/>
      <c r="HP227" s="48"/>
      <c r="HQ227" s="48"/>
      <c r="HR227" s="48"/>
      <c r="HS227" s="48"/>
      <c r="HT227" s="48"/>
      <c r="HU227" s="48"/>
      <c r="HV227" s="48"/>
      <c r="HW227" s="48"/>
      <c r="HX227" s="48"/>
      <c r="HY227" s="48"/>
      <c r="HZ227" s="48"/>
      <c r="IA227" s="48"/>
      <c r="IB227" s="48"/>
      <c r="IC227" s="48"/>
      <c r="ID227" s="48"/>
      <c r="IE227" s="48"/>
      <c r="IF227" s="48"/>
      <c r="IG227" s="48"/>
      <c r="IH227" s="48"/>
      <c r="II227" s="48"/>
      <c r="IJ227" s="48"/>
      <c r="IK227" s="48"/>
      <c r="IL227" s="48"/>
      <c r="IM227" s="48"/>
      <c r="IN227" s="48"/>
      <c r="IO227" s="48"/>
      <c r="IP227" s="48"/>
      <c r="IQ227" s="48"/>
      <c r="IR227" s="48"/>
      <c r="IS227" s="48"/>
      <c r="IT227" s="48"/>
      <c r="IU227" s="48"/>
      <c r="IV227" s="48"/>
      <c r="IW227" s="48"/>
      <c r="IX227" s="48"/>
    </row>
    <row r="228" spans="1:258" s="145" customFormat="1" ht="54.6" customHeight="1">
      <c r="A228" s="48"/>
      <c r="B228" s="65"/>
      <c r="C228" s="394"/>
      <c r="D228" s="394"/>
      <c r="E228" s="394"/>
      <c r="F228" s="394"/>
      <c r="G228" s="394"/>
      <c r="H228" s="394"/>
      <c r="I228" s="394"/>
      <c r="J228" s="394"/>
      <c r="K228" s="318"/>
      <c r="P228" s="319"/>
    </row>
    <row r="229" spans="1:258" s="36" customFormat="1" ht="21" customHeight="1">
      <c r="B229" s="65"/>
      <c r="C229" s="394"/>
      <c r="D229" s="394"/>
      <c r="E229" s="394"/>
      <c r="F229" s="394"/>
      <c r="G229" s="394"/>
      <c r="H229" s="394"/>
      <c r="I229" s="394"/>
      <c r="J229" s="394"/>
      <c r="K229" s="320"/>
      <c r="L229" s="320"/>
      <c r="M229" s="320"/>
      <c r="N229" s="321"/>
      <c r="P229" s="322"/>
    </row>
    <row r="230" spans="1:258" s="36" customFormat="1" ht="18.600000000000001" customHeight="1">
      <c r="B230" s="65"/>
      <c r="C230" s="394"/>
      <c r="D230" s="394"/>
      <c r="E230" s="394"/>
      <c r="F230" s="394"/>
      <c r="G230" s="394"/>
      <c r="H230" s="394"/>
      <c r="I230" s="394"/>
      <c r="J230" s="394"/>
      <c r="K230" s="323"/>
      <c r="L230" s="323"/>
      <c r="M230" s="323"/>
      <c r="N230" s="321"/>
      <c r="P230" s="322"/>
    </row>
    <row r="231" spans="1:258" ht="21.75" customHeight="1">
      <c r="B231" s="65"/>
      <c r="C231" s="447"/>
      <c r="D231" s="447"/>
      <c r="E231" s="447"/>
      <c r="F231" s="447"/>
      <c r="G231" s="446"/>
      <c r="H231" s="446"/>
      <c r="I231" s="446"/>
      <c r="J231" s="446"/>
      <c r="K231" s="332"/>
      <c r="L231" s="70"/>
      <c r="M231" s="70"/>
      <c r="N231" s="70"/>
      <c r="O231" s="70"/>
      <c r="P231" s="70"/>
      <c r="Q231" s="70"/>
      <c r="R231" s="70"/>
    </row>
    <row r="232" spans="1:258" ht="21.75" customHeight="1">
      <c r="L232" s="70"/>
      <c r="M232" s="70"/>
      <c r="N232" s="70"/>
      <c r="O232" s="70"/>
      <c r="P232" s="70"/>
      <c r="Q232" s="70"/>
      <c r="R232" s="70"/>
    </row>
    <row r="233" spans="1:258" ht="21.75" customHeight="1">
      <c r="L233" s="70"/>
      <c r="M233" s="70"/>
      <c r="N233" s="70"/>
      <c r="O233" s="70"/>
      <c r="P233" s="70"/>
      <c r="Q233" s="70"/>
      <c r="R233" s="70"/>
    </row>
    <row r="234" spans="1:258" ht="21.75" customHeight="1">
      <c r="L234" s="70"/>
      <c r="M234" s="70"/>
      <c r="N234" s="70"/>
      <c r="O234" s="70"/>
      <c r="P234" s="70"/>
      <c r="Q234" s="70"/>
      <c r="R234" s="70"/>
    </row>
    <row r="235" spans="1:258" ht="21.75" customHeight="1">
      <c r="L235" s="70"/>
      <c r="M235" s="70"/>
      <c r="N235" s="70"/>
      <c r="O235" s="70"/>
      <c r="P235" s="70"/>
      <c r="Q235" s="70"/>
      <c r="R235" s="70"/>
    </row>
    <row r="236" spans="1:258" s="36" customFormat="1" ht="21.75">
      <c r="A236" s="83">
        <v>3</v>
      </c>
      <c r="B236" s="235" t="s">
        <v>343</v>
      </c>
      <c r="C236" s="365"/>
      <c r="D236" s="236"/>
      <c r="E236" s="73"/>
      <c r="F236" s="73"/>
      <c r="G236" s="237"/>
      <c r="H236" s="73"/>
      <c r="I236" s="237"/>
      <c r="J236" s="238"/>
      <c r="K236" s="74"/>
      <c r="L236" s="234"/>
      <c r="M236" s="234"/>
      <c r="N236" s="234"/>
      <c r="O236" s="234"/>
      <c r="P236" s="234"/>
      <c r="Q236" s="234"/>
      <c r="R236" s="234"/>
      <c r="S236" s="234"/>
      <c r="T236" s="234"/>
      <c r="U236" s="234"/>
      <c r="V236" s="234"/>
    </row>
    <row r="237" spans="1:258" s="36" customFormat="1" ht="21.75">
      <c r="A237" s="72"/>
      <c r="B237" s="241" t="s">
        <v>354</v>
      </c>
      <c r="C237" s="365">
        <v>2</v>
      </c>
      <c r="D237" s="236" t="s">
        <v>103</v>
      </c>
      <c r="E237" s="73">
        <v>0</v>
      </c>
      <c r="F237" s="73">
        <f>C237*E237</f>
        <v>0</v>
      </c>
      <c r="G237" s="237">
        <v>15000</v>
      </c>
      <c r="H237" s="73">
        <f>C237*G237</f>
        <v>30000</v>
      </c>
      <c r="I237" s="237">
        <f>F237+H237</f>
        <v>30000</v>
      </c>
      <c r="J237" s="238"/>
      <c r="K237" s="74"/>
      <c r="L237" s="234"/>
      <c r="M237" s="234"/>
      <c r="N237" s="234"/>
      <c r="O237" s="234"/>
      <c r="P237" s="234"/>
      <c r="Q237" s="234"/>
      <c r="R237" s="234"/>
      <c r="S237" s="234"/>
      <c r="T237" s="234"/>
      <c r="U237" s="234"/>
      <c r="V237" s="234"/>
    </row>
    <row r="238" spans="1:258" s="36" customFormat="1" ht="43.5">
      <c r="A238" s="72"/>
      <c r="B238" s="242" t="s">
        <v>355</v>
      </c>
      <c r="C238" s="365">
        <v>18</v>
      </c>
      <c r="D238" s="236" t="s">
        <v>176</v>
      </c>
      <c r="E238" s="73">
        <v>0</v>
      </c>
      <c r="F238" s="73">
        <f>C238*E238</f>
        <v>0</v>
      </c>
      <c r="G238" s="336">
        <v>150</v>
      </c>
      <c r="H238" s="73">
        <f>C238*G238</f>
        <v>2700</v>
      </c>
      <c r="I238" s="237">
        <f>F238+H238</f>
        <v>2700</v>
      </c>
      <c r="J238" s="238"/>
      <c r="K238" s="74"/>
      <c r="L238" s="234"/>
      <c r="M238" s="234"/>
      <c r="N238" s="234"/>
      <c r="O238" s="234"/>
      <c r="P238" s="234"/>
      <c r="Q238" s="234"/>
      <c r="R238" s="234"/>
      <c r="S238" s="234"/>
      <c r="T238" s="234"/>
      <c r="U238" s="234"/>
      <c r="V238" s="234"/>
    </row>
    <row r="239" spans="1:258" s="243" customFormat="1" ht="43.5">
      <c r="A239" s="72"/>
      <c r="B239" s="242" t="s">
        <v>356</v>
      </c>
      <c r="C239" s="365">
        <v>6</v>
      </c>
      <c r="D239" s="236" t="s">
        <v>176</v>
      </c>
      <c r="E239" s="73">
        <v>0</v>
      </c>
      <c r="F239" s="73">
        <f>C239*E239</f>
        <v>0</v>
      </c>
      <c r="G239" s="237">
        <v>150</v>
      </c>
      <c r="H239" s="73">
        <f t="shared" ref="H239" si="14">C239*G239</f>
        <v>900</v>
      </c>
      <c r="I239" s="237">
        <f t="shared" ref="I239" si="15">F239+H239</f>
        <v>900</v>
      </c>
      <c r="J239" s="238"/>
      <c r="K239" s="74"/>
      <c r="L239" s="234"/>
      <c r="M239" s="234"/>
      <c r="N239" s="234"/>
      <c r="O239" s="234"/>
      <c r="P239" s="234"/>
      <c r="Q239" s="234"/>
      <c r="R239" s="234"/>
      <c r="S239" s="234"/>
      <c r="T239" s="234"/>
      <c r="U239" s="234"/>
      <c r="V239" s="234"/>
    </row>
    <row r="240" spans="1:258" ht="21.75" customHeight="1">
      <c r="L240" s="70"/>
      <c r="M240" s="70"/>
      <c r="N240" s="70"/>
      <c r="O240" s="70"/>
      <c r="P240" s="70"/>
      <c r="Q240" s="70"/>
      <c r="R240" s="70"/>
    </row>
    <row r="241" spans="12:18" ht="21.75" customHeight="1">
      <c r="L241" s="70"/>
      <c r="M241" s="70"/>
      <c r="N241" s="70"/>
      <c r="O241" s="70"/>
      <c r="P241" s="70"/>
      <c r="Q241" s="70"/>
      <c r="R241" s="70"/>
    </row>
    <row r="242" spans="12:18" ht="21.75" customHeight="1">
      <c r="L242" s="70"/>
      <c r="M242" s="70"/>
      <c r="N242" s="70"/>
      <c r="O242" s="70"/>
      <c r="P242" s="70"/>
      <c r="Q242" s="70"/>
      <c r="R242" s="70"/>
    </row>
    <row r="243" spans="12:18" ht="21.75" customHeight="1">
      <c r="L243" s="70"/>
      <c r="M243" s="70"/>
      <c r="N243" s="70"/>
      <c r="O243" s="70"/>
      <c r="P243" s="70"/>
      <c r="Q243" s="70"/>
      <c r="R243" s="70"/>
    </row>
    <row r="244" spans="12:18" ht="21.75" customHeight="1">
      <c r="L244" s="70"/>
      <c r="M244" s="70"/>
      <c r="N244" s="70"/>
      <c r="O244" s="70"/>
      <c r="P244" s="70"/>
      <c r="Q244" s="70"/>
      <c r="R244" s="70"/>
    </row>
    <row r="245" spans="12:18" ht="21.75" customHeight="1">
      <c r="L245" s="70"/>
      <c r="M245" s="70"/>
      <c r="N245" s="70"/>
      <c r="O245" s="70"/>
      <c r="P245" s="70"/>
      <c r="Q245" s="70"/>
      <c r="R245" s="70"/>
    </row>
    <row r="246" spans="12:18" ht="21.75" customHeight="1">
      <c r="L246" s="70"/>
      <c r="M246" s="70"/>
      <c r="N246" s="70"/>
      <c r="O246" s="70"/>
      <c r="P246" s="70"/>
      <c r="Q246" s="70"/>
      <c r="R246" s="70"/>
    </row>
    <row r="247" spans="12:18" ht="21.75" customHeight="1">
      <c r="L247" s="70"/>
      <c r="M247" s="70"/>
      <c r="N247" s="70"/>
      <c r="O247" s="70"/>
      <c r="P247" s="70"/>
      <c r="Q247" s="70"/>
      <c r="R247" s="70"/>
    </row>
    <row r="248" spans="12:18" ht="21.75" customHeight="1">
      <c r="L248" s="70"/>
      <c r="M248" s="70"/>
      <c r="N248" s="70"/>
      <c r="O248" s="70"/>
      <c r="P248" s="70"/>
      <c r="Q248" s="70"/>
      <c r="R248" s="70"/>
    </row>
    <row r="249" spans="12:18" ht="21.75" customHeight="1">
      <c r="L249" s="70"/>
      <c r="M249" s="70"/>
      <c r="N249" s="70"/>
      <c r="O249" s="70"/>
      <c r="P249" s="70"/>
      <c r="Q249" s="70"/>
      <c r="R249" s="70"/>
    </row>
    <row r="250" spans="12:18" ht="21.75" customHeight="1">
      <c r="L250" s="70"/>
      <c r="M250" s="70"/>
      <c r="N250" s="70"/>
      <c r="O250" s="70"/>
      <c r="P250" s="70"/>
      <c r="Q250" s="70"/>
      <c r="R250" s="70"/>
    </row>
    <row r="251" spans="12:18" ht="21.75" customHeight="1">
      <c r="L251" s="70"/>
      <c r="M251" s="70"/>
      <c r="N251" s="70"/>
      <c r="O251" s="70"/>
      <c r="P251" s="70"/>
      <c r="Q251" s="70"/>
      <c r="R251" s="70"/>
    </row>
    <row r="252" spans="12:18" ht="21.75" customHeight="1">
      <c r="L252" s="70"/>
      <c r="M252" s="70"/>
      <c r="N252" s="70"/>
      <c r="O252" s="70"/>
      <c r="P252" s="70"/>
      <c r="Q252" s="70"/>
      <c r="R252" s="70"/>
    </row>
    <row r="253" spans="12:18" ht="21.75" customHeight="1">
      <c r="L253" s="70"/>
      <c r="M253" s="70"/>
      <c r="N253" s="70"/>
      <c r="O253" s="70"/>
      <c r="P253" s="70"/>
      <c r="Q253" s="70"/>
      <c r="R253" s="70"/>
    </row>
    <row r="254" spans="12:18" ht="21.75" customHeight="1">
      <c r="L254" s="70"/>
      <c r="M254" s="70"/>
      <c r="N254" s="70"/>
      <c r="O254" s="70"/>
      <c r="P254" s="70"/>
      <c r="Q254" s="70"/>
      <c r="R254" s="70"/>
    </row>
    <row r="255" spans="12:18" ht="21.75" customHeight="1">
      <c r="L255" s="70"/>
      <c r="M255" s="70"/>
      <c r="N255" s="70"/>
      <c r="O255" s="70"/>
      <c r="P255" s="70"/>
      <c r="Q255" s="70"/>
      <c r="R255" s="70"/>
    </row>
    <row r="256" spans="12:18" ht="21.75" customHeight="1">
      <c r="L256" s="70"/>
      <c r="M256" s="70"/>
      <c r="N256" s="70"/>
      <c r="O256" s="70"/>
      <c r="P256" s="70"/>
      <c r="Q256" s="70"/>
      <c r="R256" s="70"/>
    </row>
    <row r="257" spans="12:18" ht="21.75" customHeight="1">
      <c r="L257" s="70"/>
      <c r="M257" s="70"/>
      <c r="N257" s="70"/>
      <c r="O257" s="70"/>
      <c r="P257" s="70"/>
      <c r="Q257" s="70"/>
      <c r="R257" s="70"/>
    </row>
    <row r="258" spans="12:18" ht="21.75" customHeight="1">
      <c r="L258" s="70"/>
      <c r="M258" s="70"/>
      <c r="N258" s="70"/>
      <c r="O258" s="70"/>
      <c r="P258" s="70"/>
      <c r="Q258" s="70"/>
      <c r="R258" s="70"/>
    </row>
    <row r="259" spans="12:18" ht="21.75" customHeight="1">
      <c r="L259" s="70"/>
      <c r="M259" s="70"/>
      <c r="N259" s="70"/>
      <c r="O259" s="70"/>
      <c r="P259" s="70"/>
      <c r="Q259" s="70"/>
      <c r="R259" s="70"/>
    </row>
    <row r="260" spans="12:18" ht="21.75" customHeight="1">
      <c r="L260" s="70"/>
      <c r="M260" s="70"/>
      <c r="N260" s="70"/>
      <c r="O260" s="70"/>
      <c r="P260" s="70"/>
      <c r="Q260" s="70"/>
      <c r="R260" s="70"/>
    </row>
    <row r="261" spans="12:18" ht="21.75" customHeight="1">
      <c r="L261" s="70"/>
      <c r="M261" s="70"/>
      <c r="N261" s="70"/>
      <c r="O261" s="70"/>
      <c r="P261" s="70"/>
      <c r="Q261" s="70"/>
      <c r="R261" s="70"/>
    </row>
    <row r="262" spans="12:18" ht="21.75" customHeight="1">
      <c r="L262" s="70"/>
      <c r="M262" s="70"/>
      <c r="N262" s="70"/>
      <c r="O262" s="70"/>
      <c r="P262" s="70"/>
      <c r="Q262" s="70"/>
      <c r="R262" s="70"/>
    </row>
    <row r="263" spans="12:18" ht="21.75" customHeight="1">
      <c r="L263" s="70"/>
      <c r="M263" s="70"/>
      <c r="N263" s="70"/>
      <c r="O263" s="70"/>
      <c r="P263" s="70"/>
      <c r="Q263" s="70"/>
      <c r="R263" s="70"/>
    </row>
    <row r="264" spans="12:18" ht="21.75" customHeight="1">
      <c r="L264" s="70"/>
      <c r="M264" s="70"/>
      <c r="N264" s="70"/>
      <c r="O264" s="70"/>
      <c r="P264" s="70"/>
      <c r="Q264" s="70"/>
      <c r="R264" s="70"/>
    </row>
    <row r="265" spans="12:18" ht="21.75" customHeight="1">
      <c r="L265" s="70"/>
      <c r="M265" s="70"/>
      <c r="N265" s="70"/>
      <c r="O265" s="70"/>
      <c r="P265" s="70"/>
      <c r="Q265" s="70"/>
      <c r="R265" s="70"/>
    </row>
    <row r="266" spans="12:18" ht="21.75" customHeight="1">
      <c r="L266" s="70"/>
      <c r="M266" s="70"/>
      <c r="N266" s="70"/>
      <c r="O266" s="70"/>
      <c r="P266" s="70"/>
      <c r="Q266" s="70"/>
      <c r="R266" s="70"/>
    </row>
    <row r="267" spans="12:18" ht="21.75" customHeight="1">
      <c r="L267" s="70"/>
      <c r="M267" s="70"/>
      <c r="N267" s="70"/>
      <c r="O267" s="70"/>
      <c r="P267" s="70"/>
      <c r="Q267" s="70"/>
      <c r="R267" s="70"/>
    </row>
    <row r="268" spans="12:18" ht="21.75" customHeight="1">
      <c r="L268" s="70"/>
      <c r="M268" s="70"/>
      <c r="N268" s="70"/>
      <c r="O268" s="70"/>
      <c r="P268" s="70"/>
      <c r="Q268" s="70"/>
      <c r="R268" s="70"/>
    </row>
    <row r="269" spans="12:18" ht="21.75" customHeight="1">
      <c r="L269" s="70"/>
      <c r="M269" s="70"/>
      <c r="N269" s="70"/>
      <c r="O269" s="70"/>
      <c r="P269" s="70"/>
      <c r="Q269" s="70"/>
      <c r="R269" s="70"/>
    </row>
    <row r="270" spans="12:18" ht="21.75" customHeight="1">
      <c r="L270" s="70"/>
      <c r="M270" s="70"/>
      <c r="N270" s="70"/>
      <c r="O270" s="70"/>
      <c r="P270" s="70"/>
      <c r="Q270" s="70"/>
      <c r="R270" s="70"/>
    </row>
    <row r="271" spans="12:18" ht="21.75" customHeight="1">
      <c r="L271" s="70"/>
      <c r="M271" s="70"/>
      <c r="N271" s="70"/>
      <c r="O271" s="70"/>
      <c r="P271" s="70"/>
      <c r="Q271" s="70"/>
      <c r="R271" s="70"/>
    </row>
    <row r="272" spans="12:18" ht="21.75" customHeight="1">
      <c r="L272" s="70"/>
      <c r="M272" s="70"/>
      <c r="N272" s="70"/>
      <c r="O272" s="70"/>
      <c r="P272" s="70"/>
      <c r="Q272" s="70"/>
      <c r="R272" s="70"/>
    </row>
    <row r="273" spans="12:18" ht="21.75" customHeight="1">
      <c r="L273" s="70"/>
      <c r="M273" s="70"/>
      <c r="N273" s="70"/>
      <c r="O273" s="70"/>
      <c r="P273" s="70"/>
      <c r="Q273" s="70"/>
      <c r="R273" s="70"/>
    </row>
    <row r="274" spans="12:18" ht="21.75" customHeight="1">
      <c r="L274" s="70"/>
      <c r="M274" s="70"/>
      <c r="N274" s="70"/>
      <c r="O274" s="70"/>
      <c r="P274" s="70"/>
      <c r="Q274" s="70"/>
      <c r="R274" s="70"/>
    </row>
    <row r="275" spans="12:18" ht="21.75" customHeight="1">
      <c r="L275" s="70"/>
      <c r="M275" s="70"/>
      <c r="N275" s="70"/>
      <c r="O275" s="70"/>
      <c r="P275" s="70"/>
      <c r="Q275" s="70"/>
      <c r="R275" s="70"/>
    </row>
    <row r="276" spans="12:18" ht="21.75" customHeight="1">
      <c r="L276" s="70"/>
      <c r="M276" s="70"/>
      <c r="N276" s="70"/>
      <c r="O276" s="70"/>
      <c r="P276" s="70"/>
      <c r="Q276" s="70"/>
      <c r="R276" s="70"/>
    </row>
    <row r="277" spans="12:18" ht="21.75" customHeight="1">
      <c r="L277" s="70"/>
      <c r="M277" s="70"/>
      <c r="N277" s="70"/>
      <c r="O277" s="70"/>
      <c r="P277" s="70"/>
      <c r="Q277" s="70"/>
      <c r="R277" s="70"/>
    </row>
    <row r="278" spans="12:18" ht="21.75" customHeight="1">
      <c r="L278" s="70"/>
      <c r="M278" s="70"/>
      <c r="N278" s="70"/>
      <c r="O278" s="70"/>
      <c r="P278" s="70"/>
      <c r="Q278" s="70"/>
      <c r="R278" s="70"/>
    </row>
    <row r="279" spans="12:18" ht="21.75" customHeight="1">
      <c r="L279" s="70"/>
      <c r="M279" s="70"/>
      <c r="N279" s="70"/>
      <c r="O279" s="70"/>
      <c r="P279" s="70"/>
      <c r="Q279" s="70"/>
      <c r="R279" s="70"/>
    </row>
    <row r="280" spans="12:18" ht="21.75" customHeight="1">
      <c r="L280" s="70"/>
      <c r="M280" s="70"/>
      <c r="N280" s="70"/>
      <c r="O280" s="70"/>
      <c r="P280" s="70"/>
      <c r="Q280" s="70"/>
      <c r="R280" s="70"/>
    </row>
    <row r="281" spans="12:18" ht="21.75" customHeight="1">
      <c r="L281" s="70"/>
      <c r="M281" s="70"/>
      <c r="N281" s="70"/>
      <c r="O281" s="70"/>
      <c r="P281" s="70"/>
      <c r="Q281" s="70"/>
      <c r="R281" s="70"/>
    </row>
    <row r="282" spans="12:18" ht="21.75" customHeight="1">
      <c r="L282" s="70"/>
      <c r="M282" s="70"/>
      <c r="N282" s="70"/>
      <c r="O282" s="70"/>
      <c r="P282" s="70"/>
      <c r="Q282" s="70"/>
      <c r="R282" s="70"/>
    </row>
    <row r="283" spans="12:18" ht="21.75" customHeight="1">
      <c r="L283" s="70"/>
      <c r="M283" s="70"/>
      <c r="N283" s="70"/>
      <c r="O283" s="70"/>
      <c r="P283" s="70"/>
      <c r="Q283" s="70"/>
      <c r="R283" s="70"/>
    </row>
    <row r="284" spans="12:18" ht="21.75" customHeight="1">
      <c r="L284" s="70"/>
      <c r="M284" s="70"/>
      <c r="N284" s="70"/>
      <c r="O284" s="70"/>
      <c r="P284" s="70"/>
      <c r="Q284" s="70"/>
      <c r="R284" s="70"/>
    </row>
    <row r="285" spans="12:18" ht="21.75" customHeight="1">
      <c r="L285" s="70"/>
      <c r="M285" s="70"/>
      <c r="N285" s="70"/>
      <c r="O285" s="70"/>
      <c r="P285" s="70"/>
      <c r="Q285" s="70"/>
      <c r="R285" s="70"/>
    </row>
    <row r="286" spans="12:18" ht="21.75" customHeight="1">
      <c r="L286" s="70"/>
      <c r="M286" s="70"/>
      <c r="N286" s="70"/>
      <c r="O286" s="70"/>
      <c r="P286" s="70"/>
      <c r="Q286" s="70"/>
      <c r="R286" s="70"/>
    </row>
    <row r="287" spans="12:18" ht="21.75" customHeight="1">
      <c r="L287" s="70"/>
      <c r="M287" s="70"/>
      <c r="N287" s="70"/>
      <c r="O287" s="70"/>
      <c r="P287" s="70"/>
      <c r="Q287" s="70"/>
      <c r="R287" s="70"/>
    </row>
    <row r="288" spans="12:18" ht="21.75" customHeight="1">
      <c r="L288" s="70"/>
      <c r="M288" s="70"/>
      <c r="N288" s="70"/>
      <c r="O288" s="70"/>
      <c r="P288" s="70"/>
      <c r="Q288" s="70"/>
      <c r="R288" s="70"/>
    </row>
    <row r="289" spans="12:18" ht="21.75" customHeight="1">
      <c r="L289" s="70"/>
      <c r="M289" s="70"/>
      <c r="N289" s="70"/>
      <c r="O289" s="70"/>
      <c r="P289" s="70"/>
      <c r="Q289" s="70"/>
      <c r="R289" s="70"/>
    </row>
    <row r="290" spans="12:18" ht="21.75" customHeight="1">
      <c r="L290" s="70"/>
      <c r="M290" s="70"/>
      <c r="N290" s="70"/>
      <c r="O290" s="70"/>
      <c r="P290" s="70"/>
      <c r="Q290" s="70"/>
      <c r="R290" s="70"/>
    </row>
    <row r="291" spans="12:18" ht="21.75" customHeight="1">
      <c r="L291" s="70"/>
      <c r="M291" s="70"/>
      <c r="N291" s="70"/>
      <c r="O291" s="70"/>
      <c r="P291" s="70"/>
      <c r="Q291" s="70"/>
      <c r="R291" s="70"/>
    </row>
    <row r="292" spans="12:18" ht="21.75" customHeight="1">
      <c r="L292" s="70"/>
      <c r="M292" s="70"/>
      <c r="N292" s="70"/>
      <c r="O292" s="70"/>
      <c r="P292" s="70"/>
      <c r="Q292" s="70"/>
      <c r="R292" s="70"/>
    </row>
    <row r="293" spans="12:18" ht="21.75" customHeight="1">
      <c r="L293" s="70"/>
      <c r="M293" s="70"/>
      <c r="N293" s="70"/>
      <c r="O293" s="70"/>
      <c r="P293" s="70"/>
      <c r="Q293" s="70"/>
      <c r="R293" s="70"/>
    </row>
    <row r="294" spans="12:18" ht="21.75" customHeight="1">
      <c r="L294" s="70"/>
      <c r="M294" s="70"/>
      <c r="N294" s="70"/>
      <c r="O294" s="70"/>
      <c r="P294" s="70"/>
      <c r="Q294" s="70"/>
      <c r="R294" s="70"/>
    </row>
    <row r="295" spans="12:18" ht="21.75" customHeight="1">
      <c r="L295" s="70"/>
      <c r="M295" s="70"/>
      <c r="N295" s="70"/>
      <c r="O295" s="70"/>
      <c r="P295" s="70"/>
      <c r="Q295" s="70"/>
      <c r="R295" s="70"/>
    </row>
    <row r="296" spans="12:18" ht="21.75" customHeight="1">
      <c r="L296" s="70"/>
      <c r="M296" s="70"/>
      <c r="N296" s="70"/>
      <c r="O296" s="70"/>
      <c r="P296" s="70"/>
      <c r="Q296" s="70"/>
      <c r="R296" s="70"/>
    </row>
    <row r="297" spans="12:18" ht="21.75" customHeight="1">
      <c r="L297" s="70"/>
      <c r="M297" s="70"/>
      <c r="N297" s="70"/>
      <c r="O297" s="70"/>
      <c r="P297" s="70"/>
      <c r="Q297" s="70"/>
      <c r="R297" s="70"/>
    </row>
    <row r="298" spans="12:18" ht="21.75" customHeight="1"/>
    <row r="299" spans="12:18" ht="21.75" customHeight="1"/>
    <row r="300" spans="12:18" ht="21.75" customHeight="1"/>
    <row r="301" spans="12:18" ht="21.75" customHeight="1"/>
    <row r="302" spans="12:18" ht="21.75" customHeight="1"/>
    <row r="303" spans="12:18" ht="21.75" customHeight="1"/>
    <row r="304" spans="12:18" ht="21.75" customHeight="1"/>
    <row r="305" ht="21.75" customHeight="1"/>
    <row r="306" ht="21.75" customHeight="1"/>
    <row r="307" ht="21.75" customHeight="1"/>
    <row r="308" ht="21.75" customHeight="1"/>
    <row r="309" ht="21.75" customHeight="1"/>
    <row r="310" ht="21.75" customHeight="1"/>
    <row r="311" ht="21.75" customHeight="1"/>
    <row r="312" ht="21.75" customHeight="1"/>
    <row r="313" ht="21.75" customHeight="1"/>
    <row r="314" ht="21.75" customHeight="1"/>
    <row r="315" ht="21.75" customHeight="1"/>
    <row r="316" ht="21.75" customHeight="1"/>
    <row r="317" ht="21.75" customHeight="1"/>
    <row r="318" ht="21.75" customHeight="1"/>
    <row r="319" ht="21.75" customHeight="1"/>
    <row r="320" ht="21.75" customHeight="1"/>
    <row r="321" ht="21.75" customHeight="1"/>
    <row r="322" ht="21.75" customHeight="1"/>
    <row r="323" ht="21.75" customHeight="1"/>
    <row r="324" ht="21.75" customHeight="1"/>
    <row r="325" ht="21.75" customHeight="1"/>
    <row r="326" ht="21.75" customHeight="1"/>
    <row r="327" ht="21.75" customHeight="1"/>
    <row r="328" ht="21.75" customHeight="1"/>
    <row r="329" ht="21.75" customHeight="1"/>
    <row r="330" ht="21.75" customHeight="1"/>
    <row r="331" ht="21.75" customHeight="1"/>
    <row r="332" ht="21.75" customHeight="1"/>
    <row r="333" ht="21.75" customHeight="1"/>
    <row r="334" ht="21.75" customHeight="1"/>
    <row r="335" ht="21.75" customHeight="1"/>
    <row r="336" ht="21.75" customHeight="1"/>
    <row r="337" ht="21.75" customHeight="1"/>
    <row r="338" ht="21.75" customHeight="1"/>
    <row r="339" ht="21.75" customHeight="1"/>
    <row r="340" ht="21.75" customHeight="1"/>
    <row r="341" ht="21.75" customHeight="1"/>
    <row r="342" ht="21.75" customHeight="1"/>
    <row r="343" ht="21.75" customHeight="1"/>
    <row r="344" ht="21.75" customHeight="1"/>
    <row r="345" ht="21.75" customHeight="1"/>
    <row r="346" ht="21.75" customHeight="1"/>
    <row r="347" ht="21.75" customHeight="1"/>
    <row r="348" ht="21.75" customHeight="1"/>
    <row r="349" ht="21.75" customHeight="1"/>
    <row r="350" ht="21.75" customHeight="1"/>
    <row r="351" ht="21.75" customHeight="1"/>
    <row r="352" ht="21.75" customHeight="1"/>
    <row r="353" ht="21.75" customHeight="1"/>
    <row r="354" ht="21.75" customHeight="1"/>
    <row r="355" ht="21.75" customHeight="1"/>
    <row r="356" ht="21.75" customHeight="1"/>
    <row r="357" ht="21.75" customHeight="1"/>
    <row r="358" ht="21.75" customHeight="1"/>
    <row r="359" ht="21.75" customHeight="1"/>
    <row r="360" ht="21.75" customHeight="1"/>
    <row r="361" ht="21.75" customHeight="1"/>
    <row r="362" ht="21.75" customHeight="1"/>
    <row r="363" ht="21.75" customHeight="1"/>
    <row r="364" ht="21.75" customHeight="1"/>
    <row r="365" ht="21.75" customHeight="1"/>
    <row r="366" ht="21.75" customHeight="1"/>
    <row r="367" ht="21.75" customHeight="1"/>
    <row r="368" ht="21.75" customHeight="1"/>
    <row r="369" ht="21.75" customHeight="1"/>
    <row r="370" ht="21.75" customHeight="1"/>
    <row r="371" ht="21.75" customHeight="1"/>
    <row r="372" ht="21.75" customHeight="1"/>
    <row r="373" ht="21.75" customHeight="1"/>
    <row r="374" ht="21.75" customHeight="1"/>
    <row r="375" ht="21.75" customHeight="1"/>
    <row r="376" ht="21.75" customHeight="1"/>
    <row r="377" ht="21.75" customHeight="1"/>
    <row r="378" ht="21.75" customHeight="1"/>
    <row r="379" ht="21.75" customHeight="1"/>
    <row r="380" ht="21.75" customHeight="1"/>
    <row r="381" ht="21.75" customHeight="1"/>
    <row r="382" ht="21.75" customHeight="1"/>
    <row r="383" ht="21.75" customHeight="1"/>
    <row r="384" ht="21.75" customHeight="1"/>
    <row r="385" ht="21.75" customHeight="1"/>
    <row r="386" ht="21.75" customHeight="1"/>
    <row r="387" ht="21.75" customHeight="1"/>
    <row r="388" ht="21.75" customHeight="1"/>
    <row r="389" ht="21.75" customHeight="1"/>
    <row r="390" ht="21.75" customHeight="1"/>
    <row r="391" ht="21.75" customHeight="1"/>
    <row r="392" ht="21.75" customHeight="1"/>
    <row r="393" ht="21.75" customHeight="1"/>
    <row r="394" ht="21.75" customHeight="1"/>
    <row r="395" ht="21.75" customHeight="1"/>
    <row r="396" ht="21.75" customHeight="1"/>
    <row r="397" ht="21.75" customHeight="1"/>
    <row r="398" ht="21.75" customHeight="1"/>
    <row r="399" ht="21.75" customHeight="1"/>
    <row r="400" ht="21.75" customHeight="1"/>
    <row r="401" ht="21.75" customHeight="1"/>
    <row r="402" ht="21.75" customHeight="1"/>
    <row r="403" ht="21.75" customHeight="1"/>
    <row r="404" ht="21.75" customHeight="1"/>
    <row r="405" ht="21.75" customHeight="1"/>
    <row r="406" ht="21.75" customHeight="1"/>
    <row r="407" ht="21.75" customHeight="1"/>
    <row r="408" ht="21.75" customHeight="1"/>
    <row r="409" ht="21.75" customHeight="1"/>
    <row r="410" ht="21.75" customHeight="1"/>
    <row r="411" ht="21.75" customHeight="1"/>
    <row r="412" ht="21.75" customHeight="1"/>
    <row r="413" ht="21.75" customHeight="1"/>
    <row r="414" ht="21.75" customHeight="1"/>
    <row r="415" ht="21.75" customHeight="1"/>
    <row r="416" ht="21.75" customHeight="1"/>
    <row r="417" ht="21.75" customHeight="1"/>
    <row r="418" ht="21.75" customHeight="1"/>
    <row r="419" ht="21.75" customHeight="1"/>
    <row r="420" ht="21.75" customHeight="1"/>
    <row r="421" ht="21.75" customHeight="1"/>
    <row r="422" ht="21.75" customHeight="1"/>
    <row r="423" ht="21.75" customHeight="1"/>
    <row r="424" ht="21.75" customHeight="1"/>
    <row r="425" ht="21.75" customHeight="1"/>
    <row r="426" ht="21.75" customHeight="1"/>
    <row r="427" ht="21.75" customHeight="1"/>
    <row r="428" ht="21.75" customHeight="1"/>
    <row r="429" ht="21.75" customHeight="1"/>
    <row r="430" ht="21.75" customHeight="1"/>
    <row r="431" ht="21.75" customHeight="1"/>
    <row r="432" ht="21.75" customHeight="1"/>
    <row r="433" ht="21.75" customHeight="1"/>
    <row r="434" ht="21.75" customHeight="1"/>
    <row r="435" ht="21.75" customHeight="1"/>
    <row r="436" ht="21.75" customHeight="1"/>
    <row r="437" ht="21.75" customHeight="1"/>
    <row r="438" ht="21.75" customHeight="1"/>
    <row r="439" ht="21.75" customHeight="1"/>
    <row r="440" ht="21.75" customHeight="1"/>
    <row r="441" ht="21.75" customHeight="1"/>
    <row r="442" ht="21.75" customHeight="1"/>
    <row r="443" ht="21.75" customHeight="1"/>
    <row r="444" ht="21.75" customHeight="1"/>
    <row r="445" ht="21.75" customHeight="1"/>
    <row r="446" ht="21.75" customHeight="1"/>
    <row r="447" ht="21.75" customHeight="1"/>
    <row r="448" ht="21.75" customHeight="1"/>
    <row r="449" ht="21.75" customHeight="1"/>
    <row r="450" ht="21.75" customHeight="1"/>
    <row r="451" ht="21.75" customHeight="1"/>
    <row r="452" ht="21.75" customHeight="1"/>
    <row r="453" ht="21.75" customHeight="1"/>
    <row r="454" ht="21.75" customHeight="1"/>
    <row r="455" ht="21.75" customHeight="1"/>
    <row r="456" ht="21.75" customHeight="1"/>
    <row r="457" ht="21.75" customHeight="1"/>
    <row r="458" ht="21.75" customHeight="1"/>
    <row r="459" ht="21.75" customHeight="1"/>
    <row r="460" ht="21.75" customHeight="1"/>
    <row r="461" ht="21.75" customHeight="1"/>
    <row r="462" ht="21.75" customHeight="1"/>
    <row r="463" ht="21.75" customHeight="1"/>
    <row r="464" ht="21.75" customHeight="1"/>
    <row r="465" ht="21.75" customHeight="1"/>
    <row r="466" ht="21.75" customHeight="1"/>
    <row r="467" ht="21.75" customHeight="1"/>
    <row r="468" ht="21.75" customHeight="1"/>
    <row r="469" ht="21.75" customHeight="1"/>
    <row r="470" ht="21.75" customHeight="1"/>
    <row r="471" ht="21.75" customHeight="1"/>
    <row r="472" ht="21.75" customHeight="1"/>
    <row r="473" ht="21.75" customHeight="1"/>
    <row r="474" ht="21.75" customHeight="1"/>
    <row r="475" ht="21.75" customHeight="1"/>
    <row r="476" ht="21.75" customHeight="1"/>
    <row r="477" ht="21.75" customHeight="1"/>
    <row r="478" ht="21.75" customHeight="1"/>
    <row r="479" ht="21.75" customHeight="1"/>
    <row r="480" ht="21.75" customHeight="1"/>
    <row r="481" ht="21.75" customHeight="1"/>
    <row r="482" ht="21.75" customHeight="1"/>
    <row r="483" ht="21.75" customHeight="1"/>
    <row r="484" ht="21.75" customHeight="1"/>
    <row r="485" ht="21.75" customHeight="1"/>
    <row r="486" ht="21.75" customHeight="1"/>
    <row r="487" ht="21.75" customHeight="1"/>
    <row r="488" ht="21.75" customHeight="1"/>
    <row r="489" ht="21.75" customHeight="1"/>
    <row r="490" ht="21.75" customHeight="1"/>
    <row r="491" ht="21.75" customHeight="1"/>
    <row r="492" ht="21.75" customHeight="1"/>
    <row r="493" ht="21.75" customHeight="1"/>
    <row r="494" ht="21.75" customHeight="1"/>
    <row r="495" ht="21.75" customHeight="1"/>
    <row r="496" ht="21.75" customHeight="1"/>
    <row r="497" ht="21.75" customHeight="1"/>
    <row r="498" ht="21.75" customHeight="1"/>
    <row r="499" ht="21.75" customHeight="1"/>
    <row r="500" ht="21.75" customHeight="1"/>
    <row r="501" ht="21.75" customHeight="1"/>
    <row r="502" ht="21.75" customHeight="1"/>
    <row r="503" ht="21.75" customHeight="1"/>
    <row r="504" ht="21.75" customHeight="1"/>
    <row r="505" ht="21.75" customHeight="1"/>
    <row r="506" ht="21.75" customHeight="1"/>
    <row r="507" ht="21.75" customHeight="1"/>
    <row r="508" ht="21.75" customHeight="1"/>
    <row r="509" ht="21.75" customHeight="1"/>
    <row r="510" ht="21.75" customHeight="1"/>
    <row r="511" ht="21.75" customHeight="1"/>
    <row r="512" ht="21.75" customHeight="1"/>
    <row r="513" ht="21.75" customHeight="1"/>
    <row r="514" ht="21.75" customHeight="1"/>
    <row r="515" ht="21.75" customHeight="1"/>
    <row r="516" ht="21.75" customHeight="1"/>
    <row r="517" ht="21.75" customHeight="1"/>
    <row r="518" ht="21.75" customHeight="1"/>
    <row r="519" ht="21.75" customHeight="1"/>
    <row r="520" ht="21.75" customHeight="1"/>
    <row r="521" ht="21.75" customHeight="1"/>
    <row r="522" ht="21.75" customHeight="1"/>
    <row r="523" ht="21.75" customHeight="1"/>
    <row r="524" ht="21.75" customHeight="1"/>
    <row r="525" ht="21.75" customHeight="1"/>
    <row r="526" ht="21.75" customHeight="1"/>
    <row r="527" ht="21.75" customHeight="1"/>
    <row r="528" ht="21.75" customHeight="1"/>
    <row r="529" ht="21.75" customHeight="1"/>
    <row r="530" ht="21.75" customHeight="1"/>
    <row r="531" ht="21.75" customHeight="1"/>
    <row r="532" ht="21.75" customHeight="1"/>
    <row r="533" ht="21.75" customHeight="1"/>
    <row r="534" ht="21.75" customHeight="1"/>
    <row r="535" ht="21.75" customHeight="1"/>
    <row r="536" ht="21.75" customHeight="1"/>
    <row r="537" ht="21.75" customHeight="1"/>
    <row r="538" ht="21.75" customHeight="1"/>
    <row r="539" ht="21.75" customHeight="1"/>
    <row r="540" ht="21.75" customHeight="1"/>
    <row r="541" ht="21.75" customHeight="1"/>
    <row r="542" ht="21.75" customHeight="1"/>
    <row r="543" ht="21.75" customHeight="1"/>
    <row r="544" ht="21.75" customHeight="1"/>
    <row r="545" ht="21.75" customHeight="1"/>
    <row r="546" ht="21.75" customHeight="1"/>
    <row r="547" ht="21.75" customHeight="1"/>
    <row r="548" ht="21.75" customHeight="1"/>
    <row r="549" ht="21.75" customHeight="1"/>
    <row r="550" ht="21.75" customHeight="1"/>
    <row r="551" ht="21.75" customHeight="1"/>
    <row r="552" ht="21.75" customHeight="1"/>
    <row r="553" ht="21.75" customHeight="1"/>
    <row r="554" ht="21.75" customHeight="1"/>
    <row r="555" ht="21.75" customHeight="1"/>
    <row r="556" ht="21.75" customHeight="1"/>
    <row r="557" ht="21.75" customHeight="1"/>
    <row r="558" ht="21.75" customHeight="1"/>
    <row r="559" ht="21.75" customHeight="1"/>
    <row r="560" ht="21.75" customHeight="1"/>
    <row r="561" ht="21.75" customHeight="1"/>
    <row r="562" ht="21.75" customHeight="1"/>
    <row r="563" ht="21.75" customHeight="1"/>
    <row r="564" ht="21.75" customHeight="1"/>
    <row r="565" ht="21.75" customHeight="1"/>
    <row r="566" ht="21.75" customHeight="1"/>
    <row r="567" ht="21.75" customHeight="1"/>
    <row r="568" ht="21.75" customHeight="1"/>
    <row r="569" ht="21.75" customHeight="1"/>
    <row r="570" ht="21.75" customHeight="1"/>
    <row r="571" ht="21.75" customHeight="1"/>
    <row r="572" ht="21.75" customHeight="1"/>
    <row r="573" ht="21.75" customHeight="1"/>
    <row r="574" ht="21.75" customHeight="1"/>
    <row r="575" ht="21.75" customHeight="1"/>
    <row r="576" ht="21.75" customHeight="1"/>
    <row r="577" ht="21.75" customHeight="1"/>
    <row r="578" ht="21.75" customHeight="1"/>
    <row r="579" ht="21.75" customHeight="1"/>
    <row r="580" ht="21.75" customHeight="1"/>
    <row r="581" ht="21.75" customHeight="1"/>
    <row r="582" ht="21.75" customHeight="1"/>
    <row r="583" ht="21.75" customHeight="1"/>
    <row r="584" ht="21.75" customHeight="1"/>
    <row r="585" ht="21.75" customHeight="1"/>
    <row r="586" ht="21.75" customHeight="1"/>
    <row r="587" ht="21.75" customHeight="1"/>
    <row r="588" ht="21.75" customHeight="1"/>
    <row r="589" ht="21.75" customHeight="1"/>
    <row r="590" ht="21.75" customHeight="1"/>
    <row r="591" ht="21.75" customHeight="1"/>
    <row r="592" ht="21.75" customHeight="1"/>
    <row r="593" ht="21.75" customHeight="1"/>
    <row r="594" ht="21.75" customHeight="1"/>
    <row r="595" ht="21.75" customHeight="1"/>
    <row r="596" ht="21.75" customHeight="1"/>
    <row r="597" ht="21.75" customHeight="1"/>
    <row r="598" ht="21.75" customHeight="1"/>
    <row r="599" ht="21.75" customHeight="1"/>
    <row r="600" ht="21.75" customHeight="1"/>
    <row r="601" ht="21.75" customHeight="1"/>
    <row r="602" ht="21.75" customHeight="1"/>
    <row r="603" ht="21.75" customHeight="1"/>
    <row r="604" ht="21.75" customHeight="1"/>
    <row r="605" ht="21.75" customHeight="1"/>
    <row r="606" ht="21.75" customHeight="1"/>
    <row r="607" ht="21.75" customHeight="1"/>
    <row r="608" ht="21.75" customHeight="1"/>
    <row r="609" ht="21.75" customHeight="1"/>
    <row r="610" ht="21.75" customHeight="1"/>
    <row r="611" ht="21.75" customHeight="1"/>
    <row r="612" ht="21.75" customHeight="1"/>
    <row r="613" ht="21.75" customHeight="1"/>
    <row r="614" ht="21.75" customHeight="1"/>
    <row r="615" ht="21.75" customHeight="1"/>
    <row r="616" ht="21.75" customHeight="1"/>
    <row r="617" ht="21.75" customHeight="1"/>
    <row r="618" ht="21.75" customHeight="1"/>
    <row r="619" ht="21.75" customHeight="1"/>
    <row r="620" ht="21.75" customHeight="1"/>
    <row r="621" ht="21.75" customHeight="1"/>
    <row r="622" ht="21.75" customHeight="1"/>
    <row r="623" ht="21.75" customHeight="1"/>
    <row r="624" ht="21.75" customHeight="1"/>
    <row r="625" ht="21.75" customHeight="1"/>
    <row r="626" ht="21.75" customHeight="1"/>
    <row r="627" ht="21.75" customHeight="1"/>
    <row r="628" ht="21.75" customHeight="1"/>
    <row r="629" ht="21.75" customHeight="1"/>
    <row r="630" ht="21.75" customHeight="1"/>
    <row r="631" ht="21.75" customHeight="1"/>
    <row r="632" ht="21.75" customHeight="1"/>
    <row r="633" ht="21.75" customHeight="1"/>
    <row r="634" ht="21.75" customHeight="1"/>
    <row r="635" ht="21.75" customHeight="1"/>
    <row r="636" ht="21.75" customHeight="1"/>
    <row r="637" ht="21.75" customHeight="1"/>
    <row r="638" ht="21.75" customHeight="1"/>
    <row r="639" ht="21.75" customHeight="1"/>
    <row r="640" ht="21.75" customHeight="1"/>
    <row r="641" ht="21.75" customHeight="1"/>
    <row r="642" ht="21.75" customHeight="1"/>
    <row r="643" ht="21.75" customHeight="1"/>
    <row r="644" ht="21.75" customHeight="1"/>
    <row r="645" ht="21.75" customHeight="1"/>
    <row r="646" ht="21.75" customHeight="1"/>
    <row r="647" ht="21.75" customHeight="1"/>
    <row r="648" ht="21.75" customHeight="1"/>
    <row r="649" ht="21.75" customHeight="1"/>
    <row r="650" ht="21.75" customHeight="1"/>
    <row r="651" ht="21.75" customHeight="1"/>
    <row r="652" ht="21.75" customHeight="1"/>
    <row r="653" ht="21.75" customHeight="1"/>
    <row r="654" ht="21.75" customHeight="1"/>
    <row r="655" ht="21.75" customHeight="1"/>
    <row r="656" ht="21.75" customHeight="1"/>
    <row r="657" ht="21.75" customHeight="1"/>
    <row r="658" ht="21.75" customHeight="1"/>
    <row r="659" ht="21.75" customHeight="1"/>
    <row r="660" ht="21.75" customHeight="1"/>
    <row r="661" ht="21.75" customHeight="1"/>
    <row r="662" ht="21.75" customHeight="1"/>
    <row r="663" ht="21.75" customHeight="1"/>
    <row r="664" ht="21.75" customHeight="1"/>
    <row r="665" ht="21.75" customHeight="1"/>
    <row r="666" ht="21.75" customHeight="1"/>
    <row r="667" ht="21.75" customHeight="1"/>
    <row r="668" ht="21.75" customHeight="1"/>
    <row r="669" ht="21.75" customHeight="1"/>
    <row r="670" ht="21.75" customHeight="1"/>
    <row r="671" ht="21.75" customHeight="1"/>
    <row r="672" ht="21.75" customHeight="1"/>
    <row r="673" ht="21.75" customHeight="1"/>
    <row r="674" ht="21.75" customHeight="1"/>
    <row r="675" ht="21.75" customHeight="1"/>
    <row r="676" ht="21.75" customHeight="1"/>
    <row r="677" ht="21.75" customHeight="1"/>
    <row r="678" ht="21.75" customHeight="1"/>
    <row r="679" ht="21.75" customHeight="1"/>
    <row r="680" ht="21.75" customHeight="1"/>
    <row r="681" ht="21.75" customHeight="1"/>
    <row r="682" ht="21.75" customHeight="1"/>
    <row r="683" ht="21.75" customHeight="1"/>
    <row r="684" ht="21.75" customHeight="1"/>
    <row r="685" ht="21.75" customHeight="1"/>
    <row r="686" ht="21.75" customHeight="1"/>
    <row r="687" ht="21.75" customHeight="1"/>
    <row r="688" ht="21.75" customHeight="1"/>
    <row r="689" ht="21.75" customHeight="1"/>
    <row r="690" ht="21.75" customHeight="1"/>
    <row r="691" ht="21.75" customHeight="1"/>
    <row r="692" ht="21.75" customHeight="1"/>
    <row r="693" ht="21.75" customHeight="1"/>
    <row r="694" ht="21.75" customHeight="1"/>
    <row r="695" ht="21.75" customHeight="1"/>
    <row r="696" ht="21.75" customHeight="1"/>
    <row r="697" ht="21.75" customHeight="1"/>
    <row r="698" ht="21.75" customHeight="1"/>
    <row r="699" ht="21.75" customHeight="1"/>
    <row r="700" ht="21.75" customHeight="1"/>
    <row r="701" ht="21.75" customHeight="1"/>
    <row r="702" ht="21.75" customHeight="1"/>
    <row r="703" ht="21.75" customHeight="1"/>
    <row r="704" ht="21.75" customHeight="1"/>
    <row r="705" ht="21.75" customHeight="1"/>
    <row r="706" ht="21.75" customHeight="1"/>
    <row r="707" ht="21.75" customHeight="1"/>
    <row r="708" ht="21.75" customHeight="1"/>
    <row r="709" ht="21.75" customHeight="1"/>
    <row r="710" ht="21.75" customHeight="1"/>
    <row r="711" ht="21.75" customHeight="1"/>
    <row r="712" ht="21.75" customHeight="1"/>
    <row r="713" ht="21.75" customHeight="1"/>
    <row r="714" ht="21.75" customHeight="1"/>
    <row r="715" ht="21.75" customHeight="1"/>
    <row r="716" ht="21.75" customHeight="1"/>
    <row r="717" ht="21.75" customHeight="1"/>
    <row r="718" ht="21.75" customHeight="1"/>
    <row r="719" ht="21.75" customHeight="1"/>
    <row r="720" ht="21.75" customHeight="1"/>
    <row r="721" ht="21.75" customHeight="1"/>
    <row r="722" ht="21.75" customHeight="1"/>
    <row r="723" ht="21.75" customHeight="1"/>
    <row r="724" ht="21.75" hidden="1" customHeight="1"/>
    <row r="725" ht="21.75" hidden="1" customHeight="1"/>
    <row r="726" ht="21.75" hidden="1" customHeight="1"/>
    <row r="727" ht="21.75" hidden="1" customHeight="1"/>
    <row r="728" ht="21.75" hidden="1" customHeight="1"/>
    <row r="729" ht="21.75" hidden="1" customHeight="1"/>
    <row r="730" ht="21.75" hidden="1" customHeight="1"/>
    <row r="731" ht="21.75" hidden="1" customHeight="1"/>
    <row r="732" ht="21.75" hidden="1" customHeight="1"/>
    <row r="733" ht="21.75" hidden="1" customHeight="1"/>
    <row r="734" ht="21.75" hidden="1" customHeight="1"/>
    <row r="735" ht="21.75" hidden="1" customHeight="1"/>
    <row r="736" ht="21.75" hidden="1" customHeight="1"/>
    <row r="737" ht="21.75" hidden="1" customHeight="1"/>
    <row r="738" ht="21.75" hidden="1" customHeight="1"/>
    <row r="739" ht="21.75" hidden="1" customHeight="1"/>
    <row r="740" ht="21.75" hidden="1" customHeight="1"/>
    <row r="741" ht="21.75" hidden="1" customHeight="1"/>
    <row r="742" ht="21.75" hidden="1" customHeight="1"/>
    <row r="743" ht="21.75" hidden="1" customHeight="1"/>
    <row r="744" ht="21.75" hidden="1" customHeight="1"/>
    <row r="745" ht="21.75" hidden="1" customHeight="1"/>
    <row r="746" ht="21.75" hidden="1" customHeight="1"/>
    <row r="747" ht="21.75" hidden="1" customHeight="1"/>
    <row r="748" ht="21.75" hidden="1" customHeight="1"/>
    <row r="749" ht="21.75" hidden="1" customHeight="1"/>
    <row r="750" ht="21.75" hidden="1" customHeight="1"/>
    <row r="751" ht="21.75" hidden="1" customHeight="1"/>
    <row r="752" ht="21.75" hidden="1" customHeight="1"/>
    <row r="753" ht="21.75" hidden="1" customHeight="1"/>
    <row r="754" ht="21.75" hidden="1" customHeight="1"/>
    <row r="755" ht="21.75" hidden="1" customHeight="1"/>
    <row r="756" ht="21.75" hidden="1" customHeight="1"/>
    <row r="757" ht="21.75" hidden="1" customHeight="1"/>
    <row r="758" ht="21.75" hidden="1" customHeight="1"/>
    <row r="759" ht="21.75" hidden="1" customHeight="1"/>
    <row r="760" ht="21.75" hidden="1" customHeight="1"/>
    <row r="761" ht="21.75" hidden="1" customHeight="1"/>
    <row r="762" ht="21.75" hidden="1" customHeight="1"/>
    <row r="763" ht="21.75" hidden="1" customHeight="1"/>
    <row r="764" ht="21.75" hidden="1" customHeight="1"/>
    <row r="765" ht="21.75" hidden="1" customHeight="1"/>
    <row r="766" ht="21.75" hidden="1" customHeight="1"/>
    <row r="767" ht="21.75" hidden="1" customHeight="1"/>
    <row r="768" ht="21.75" hidden="1" customHeight="1"/>
    <row r="769" ht="21.75" hidden="1" customHeight="1"/>
    <row r="770" ht="21.75" hidden="1" customHeight="1"/>
    <row r="771" ht="21.75" hidden="1" customHeight="1"/>
    <row r="772" ht="21.75" hidden="1" customHeight="1"/>
    <row r="773" ht="21.75" hidden="1" customHeight="1"/>
    <row r="774" ht="21.75" hidden="1" customHeight="1"/>
    <row r="775" ht="21.75" hidden="1" customHeight="1"/>
    <row r="776" ht="21.75" hidden="1" customHeight="1"/>
    <row r="777" ht="21.75" hidden="1" customHeight="1"/>
    <row r="778" ht="21.75" hidden="1" customHeight="1"/>
    <row r="779" ht="21.75" hidden="1" customHeight="1"/>
    <row r="780" ht="21.75" hidden="1" customHeight="1"/>
    <row r="781" ht="21.75" hidden="1" customHeight="1"/>
    <row r="782" ht="21.75" hidden="1" customHeight="1"/>
    <row r="783" ht="21.75" hidden="1" customHeight="1"/>
    <row r="784" ht="21.75" hidden="1" customHeight="1"/>
    <row r="785" ht="21.75" hidden="1" customHeight="1"/>
    <row r="786" ht="21.75" hidden="1" customHeight="1"/>
    <row r="787" ht="21.75" hidden="1" customHeight="1"/>
    <row r="788" ht="21.75" hidden="1" customHeight="1"/>
    <row r="789" ht="21.75" hidden="1" customHeight="1"/>
    <row r="790" ht="21.75" hidden="1" customHeight="1"/>
    <row r="791" ht="21.75" hidden="1" customHeight="1"/>
    <row r="792" ht="21.75" hidden="1" customHeight="1"/>
    <row r="793" ht="21.75" hidden="1" customHeight="1"/>
    <row r="794" ht="21.75" hidden="1" customHeight="1"/>
    <row r="795" ht="21.75" hidden="1" customHeight="1"/>
    <row r="796" ht="21.75" hidden="1" customHeight="1"/>
    <row r="797" ht="21.75" hidden="1" customHeight="1"/>
    <row r="798" ht="21.75" hidden="1" customHeight="1"/>
    <row r="799" ht="21.75" hidden="1" customHeight="1"/>
    <row r="800" ht="21.75" hidden="1" customHeight="1"/>
    <row r="801" ht="21.75" hidden="1" customHeight="1"/>
    <row r="802" ht="21.75" hidden="1" customHeight="1"/>
    <row r="803" ht="21.75" hidden="1" customHeight="1"/>
    <row r="804" ht="21.75" hidden="1" customHeight="1"/>
    <row r="805" ht="21.75" hidden="1" customHeight="1"/>
    <row r="806" ht="21.75" hidden="1" customHeight="1"/>
    <row r="807" ht="21.75" hidden="1" customHeight="1"/>
    <row r="808" ht="21.75" hidden="1" customHeight="1"/>
    <row r="809" ht="21.75" hidden="1" customHeight="1"/>
    <row r="810" ht="21.75" hidden="1" customHeight="1"/>
    <row r="811" ht="21.75" hidden="1" customHeight="1"/>
    <row r="812" ht="21.75" hidden="1" customHeight="1"/>
    <row r="813" ht="21.75" hidden="1" customHeight="1"/>
    <row r="814" ht="21.75" hidden="1" customHeight="1"/>
    <row r="815" ht="21.75" hidden="1" customHeight="1"/>
    <row r="816" ht="21.75" hidden="1" customHeight="1"/>
    <row r="817" ht="21.75" hidden="1" customHeight="1"/>
    <row r="818" ht="21.75" hidden="1" customHeight="1"/>
    <row r="819" ht="21.75" hidden="1" customHeight="1"/>
    <row r="820" ht="21.75" hidden="1" customHeight="1"/>
    <row r="821" ht="21.75" hidden="1" customHeight="1"/>
    <row r="822" ht="21.75" hidden="1" customHeight="1"/>
    <row r="823" ht="21.75" hidden="1" customHeight="1"/>
    <row r="824" ht="21.75" hidden="1" customHeight="1"/>
    <row r="825" ht="21.75" hidden="1" customHeight="1"/>
    <row r="826" ht="21.75" hidden="1" customHeight="1"/>
  </sheetData>
  <mergeCells count="37">
    <mergeCell ref="C201:H201"/>
    <mergeCell ref="A218:B218"/>
    <mergeCell ref="C218:H218"/>
    <mergeCell ref="A204:B204"/>
    <mergeCell ref="C204:H204"/>
    <mergeCell ref="C230:F230"/>
    <mergeCell ref="G230:J230"/>
    <mergeCell ref="C223:F223"/>
    <mergeCell ref="G231:J231"/>
    <mergeCell ref="C228:F228"/>
    <mergeCell ref="G228:J228"/>
    <mergeCell ref="C229:F229"/>
    <mergeCell ref="G229:J229"/>
    <mergeCell ref="C231:F231"/>
    <mergeCell ref="G223:J223"/>
    <mergeCell ref="C224:F224"/>
    <mergeCell ref="G224:J224"/>
    <mergeCell ref="C225:F225"/>
    <mergeCell ref="G225:J225"/>
    <mergeCell ref="C226:F226"/>
    <mergeCell ref="G226:J226"/>
    <mergeCell ref="C197:H197"/>
    <mergeCell ref="A197:B197"/>
    <mergeCell ref="A201:B201"/>
    <mergeCell ref="A221:B221"/>
    <mergeCell ref="I1:J1"/>
    <mergeCell ref="C176:H176"/>
    <mergeCell ref="C188:H188"/>
    <mergeCell ref="A2:J2"/>
    <mergeCell ref="A9:A10"/>
    <mergeCell ref="B9:B10"/>
    <mergeCell ref="C9:C10"/>
    <mergeCell ref="D9:D10"/>
    <mergeCell ref="E9:F9"/>
    <mergeCell ref="G9:H9"/>
    <mergeCell ref="J9:J10"/>
    <mergeCell ref="C221:H221"/>
  </mergeCells>
  <phoneticPr fontId="0" type="noConversion"/>
  <dataValidations disablePrompts="1" count="1">
    <dataValidation type="list" allowBlank="1" showInputMessage="1" showErrorMessage="1" promptTitle="รายชื่อ" sqref="K7" xr:uid="{2FB75FBA-094A-42CF-A77D-6FDCD9EC0EAD}">
      <formula1>$N$2:$N$8</formula1>
    </dataValidation>
  </dataValidations>
  <printOptions horizontalCentered="1"/>
  <pageMargins left="0.14000000000000001" right="0.2" top="0.74803149606299213" bottom="0.23622047244094491" header="0" footer="0"/>
  <pageSetup paperSize="9" scale="99" fitToHeight="0" orientation="landscape" r:id="rId1"/>
  <headerFooter alignWithMargins="0">
    <oddHeader>&amp;R&amp;"Cordia New,Regular"แบบ ปร.4   แผ่นที่&amp;P/&amp;N</oddHeader>
  </headerFooter>
  <colBreaks count="1" manualBreakCount="1">
    <brk id="10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10"/>
  </sheetPr>
  <dimension ref="A1:IW201"/>
  <sheetViews>
    <sheetView showGridLines="0" view="pageBreakPreview" topLeftCell="A21" zoomScale="120" zoomScaleNormal="100" zoomScaleSheetLayoutView="120" workbookViewId="0">
      <selection activeCell="B9" sqref="B9"/>
    </sheetView>
  </sheetViews>
  <sheetFormatPr defaultColWidth="9.33203125" defaultRowHeight="21.75" zeroHeight="1"/>
  <cols>
    <col min="1" max="1" width="6.5" style="1" customWidth="1"/>
    <col min="2" max="2" width="52.1640625" style="1" customWidth="1"/>
    <col min="3" max="3" width="15.1640625" style="1" customWidth="1"/>
    <col min="4" max="4" width="10" style="1" customWidth="1"/>
    <col min="5" max="5" width="10.33203125" style="1" customWidth="1"/>
    <col min="6" max="6" width="16.1640625" style="1" customWidth="1"/>
    <col min="7" max="7" width="10.83203125" style="1" customWidth="1"/>
    <col min="8" max="8" width="17.5" style="1" customWidth="1"/>
    <col min="9" max="9" width="22" style="1" customWidth="1"/>
    <col min="10" max="10" width="9.33203125" style="1"/>
    <col min="11" max="11" width="18" style="1" customWidth="1"/>
    <col min="12" max="12" width="11.6640625" style="1" customWidth="1"/>
    <col min="13" max="13" width="14.6640625" style="1" bestFit="1" customWidth="1"/>
    <col min="14" max="14" width="9.33203125" style="1"/>
    <col min="15" max="15" width="18.1640625" style="1" customWidth="1"/>
    <col min="16" max="16" width="15.83203125" style="67" customWidth="1"/>
    <col min="17" max="17" width="16.83203125" style="1" customWidth="1"/>
    <col min="18" max="16384" width="9.33203125" style="1"/>
  </cols>
  <sheetData>
    <row r="1" spans="1:17" s="9" customFormat="1" ht="21.75" customHeight="1">
      <c r="G1" s="310" t="s">
        <v>336</v>
      </c>
      <c r="P1" s="258"/>
    </row>
    <row r="2" spans="1:17" ht="23.25">
      <c r="A2" s="459" t="s">
        <v>85</v>
      </c>
      <c r="B2" s="459"/>
      <c r="C2" s="459"/>
      <c r="D2" s="459"/>
      <c r="E2" s="459"/>
      <c r="F2" s="459"/>
      <c r="G2" s="459"/>
      <c r="H2" s="259"/>
    </row>
    <row r="3" spans="1:17" ht="23.25" customHeight="1">
      <c r="A3" s="260" t="str">
        <f>ปร.4!A3</f>
        <v>หน่วยงาน ศูนย์ขยายพันธุ์พืชที่ 10 จังหวัดอุดรธานี  กรมส่งเสริมการเกษตร  กระทรวงเกษตรและสหกรณ์</v>
      </c>
      <c r="B3" s="260"/>
      <c r="C3" s="260"/>
      <c r="D3" s="260"/>
      <c r="E3" s="260"/>
      <c r="F3" s="260"/>
      <c r="G3" s="260"/>
    </row>
    <row r="4" spans="1:17" ht="20.100000000000001" customHeight="1">
      <c r="A4" s="392" t="str">
        <f>ปร.4!A4</f>
        <v>ชื่อโครงการ/งานก่อสร้าง โรงงานปรับปรุงสภาพเมล็ดพันธุ์ พร้อมลานตาก ศูนย์ขยายพันธุ์พืชที่ 10 จังหวัดอุดรธานี ตำบลเมืองเพีย อำเภอกุดจับ จังหวัดอุดรธานี</v>
      </c>
      <c r="B4" s="262"/>
      <c r="C4" s="262"/>
      <c r="D4" s="262"/>
      <c r="E4" s="262"/>
      <c r="F4" s="262"/>
      <c r="G4" s="262"/>
    </row>
    <row r="5" spans="1:17" ht="20.100000000000001" customHeight="1">
      <c r="A5" s="261" t="str">
        <f>ปร.4!A5</f>
        <v>สถานที่ก่อสร้าง ศูนย์ขยายพันธุ์พืชที่ 10 จังหวัดอุดรธานี ตำบลเมืองเพีย อำเภอกุดจับ จังหวัดอุดรธานี</v>
      </c>
      <c r="B5" s="262"/>
      <c r="C5" s="262"/>
      <c r="D5" s="262"/>
      <c r="E5" s="262"/>
      <c r="F5" s="262"/>
      <c r="G5" s="262"/>
    </row>
    <row r="6" spans="1:17" ht="20.100000000000001" customHeight="1">
      <c r="A6" s="262" t="str">
        <f>ปร.4!E5</f>
        <v>แบบเลขที่ 26/68</v>
      </c>
      <c r="B6" s="262"/>
      <c r="C6" s="262"/>
      <c r="D6" s="262"/>
      <c r="E6" s="262"/>
      <c r="F6" s="262"/>
      <c r="G6" s="262"/>
    </row>
    <row r="7" spans="1:17" ht="20.100000000000001" customHeight="1">
      <c r="A7" s="261" t="str">
        <f>ปร.4!A6</f>
        <v>หน่วยงานเจ้าของโครงการ/งานก่อสร้าง ศูนย์ขยายพันธุ์พืชที่ 10 จังหวัดอุดรธานี   กรมส่งเสริมการเกษตร  กระทรวงเกษตรและสหกรณ์</v>
      </c>
      <c r="B7" s="262"/>
      <c r="C7" s="262"/>
      <c r="D7" s="262"/>
      <c r="E7" s="262"/>
      <c r="F7" s="262"/>
      <c r="G7" s="262"/>
    </row>
    <row r="8" spans="1:17" ht="20.100000000000001" customHeight="1">
      <c r="A8" s="261" t="s">
        <v>411</v>
      </c>
      <c r="B8" s="262"/>
      <c r="C8" s="262"/>
      <c r="D8" s="262"/>
      <c r="E8" s="262"/>
      <c r="F8" s="262"/>
      <c r="G8" s="262"/>
    </row>
    <row r="9" spans="1:17">
      <c r="A9" s="527" t="s">
        <v>422</v>
      </c>
      <c r="B9" s="528"/>
      <c r="C9" s="528" t="str">
        <f>[2]ปร.4!E7</f>
        <v>เมื่อวันที่..........................................</v>
      </c>
      <c r="D9" s="528"/>
      <c r="E9" s="528"/>
      <c r="F9" s="528"/>
      <c r="G9" s="528"/>
    </row>
    <row r="10" spans="1:17" ht="21" customHeight="1" thickBot="1">
      <c r="A10" s="263" t="s">
        <v>46</v>
      </c>
      <c r="B10" s="263" t="s">
        <v>46</v>
      </c>
      <c r="C10" s="264" t="s">
        <v>46</v>
      </c>
      <c r="D10" s="263" t="s">
        <v>46</v>
      </c>
      <c r="E10" s="263"/>
      <c r="F10" s="264" t="s">
        <v>46</v>
      </c>
      <c r="G10" s="263" t="s">
        <v>53</v>
      </c>
    </row>
    <row r="11" spans="1:17" ht="22.5" thickTop="1">
      <c r="A11" s="460" t="s">
        <v>39</v>
      </c>
      <c r="B11" s="460" t="s">
        <v>40</v>
      </c>
      <c r="C11" s="460" t="s">
        <v>55</v>
      </c>
      <c r="D11" s="460" t="s">
        <v>16</v>
      </c>
      <c r="E11" s="466" t="s">
        <v>141</v>
      </c>
      <c r="F11" s="460" t="s">
        <v>15</v>
      </c>
      <c r="G11" s="460" t="s">
        <v>20</v>
      </c>
    </row>
    <row r="12" spans="1:17" ht="22.5" thickBot="1">
      <c r="A12" s="464"/>
      <c r="B12" s="464"/>
      <c r="C12" s="461"/>
      <c r="D12" s="464"/>
      <c r="E12" s="467"/>
      <c r="F12" s="461"/>
      <c r="G12" s="464"/>
      <c r="M12" s="265"/>
      <c r="O12" s="266"/>
    </row>
    <row r="13" spans="1:17" ht="22.5" thickTop="1">
      <c r="A13" s="267">
        <v>1</v>
      </c>
      <c r="B13" s="71" t="str">
        <f>ปร.4!B11</f>
        <v>งานก่อสร้าง โรงงานปรับปรุงสภาพเมล็ดพันธุ์</v>
      </c>
      <c r="C13" s="70">
        <f>ปร.4!I176</f>
        <v>0</v>
      </c>
      <c r="D13" s="271"/>
      <c r="E13" s="271"/>
      <c r="F13" s="69">
        <f>C13*D13</f>
        <v>0</v>
      </c>
      <c r="G13" s="268"/>
      <c r="J13" s="272">
        <f>'Factor F'!N31</f>
        <v>1.3658000000000001</v>
      </c>
      <c r="K13" s="273">
        <v>1003100</v>
      </c>
      <c r="L13" s="269"/>
      <c r="M13" s="269"/>
      <c r="N13" s="269"/>
      <c r="O13" s="269"/>
      <c r="P13" s="270"/>
    </row>
    <row r="14" spans="1:17" ht="43.5">
      <c r="A14" s="349">
        <v>2</v>
      </c>
      <c r="B14" s="242" t="s">
        <v>395</v>
      </c>
      <c r="C14" s="359">
        <f>ปร.4!I188</f>
        <v>0</v>
      </c>
      <c r="D14" s="271"/>
      <c r="E14" s="271"/>
      <c r="F14" s="360">
        <f>C14*D14</f>
        <v>0</v>
      </c>
      <c r="G14" s="354"/>
      <c r="H14" s="265">
        <f>SUM(C13:C14)</f>
        <v>0</v>
      </c>
      <c r="J14" s="269">
        <f>'Factor F'!N58</f>
        <v>0</v>
      </c>
      <c r="K14" s="273">
        <v>280000</v>
      </c>
      <c r="L14" s="269"/>
      <c r="M14" s="269"/>
      <c r="N14" s="269"/>
      <c r="O14" s="269"/>
      <c r="P14" s="270"/>
    </row>
    <row r="15" spans="1:17">
      <c r="A15" s="274"/>
      <c r="B15" s="71"/>
      <c r="C15" s="275"/>
      <c r="D15" s="311"/>
      <c r="E15" s="363"/>
      <c r="F15" s="69"/>
      <c r="G15" s="268"/>
      <c r="J15" s="269"/>
      <c r="K15" s="273">
        <f>SUM(K13:K14)</f>
        <v>1283100</v>
      </c>
      <c r="L15" s="269"/>
      <c r="M15" s="276"/>
      <c r="N15" s="269"/>
      <c r="O15" s="277"/>
      <c r="P15" s="270"/>
      <c r="Q15" s="278"/>
    </row>
    <row r="16" spans="1:17">
      <c r="A16" s="268"/>
      <c r="B16" s="279" t="s">
        <v>84</v>
      </c>
      <c r="C16" s="275"/>
      <c r="D16" s="275"/>
      <c r="E16" s="275"/>
      <c r="F16" s="275"/>
      <c r="G16" s="268"/>
      <c r="J16" s="269"/>
      <c r="K16" s="270"/>
      <c r="L16" s="269"/>
      <c r="M16" s="276"/>
      <c r="N16" s="269"/>
      <c r="O16" s="277"/>
      <c r="P16" s="270"/>
      <c r="Q16" s="278"/>
    </row>
    <row r="17" spans="1:257">
      <c r="A17" s="268"/>
      <c r="B17" s="280" t="s">
        <v>57</v>
      </c>
      <c r="C17" s="275"/>
      <c r="D17" s="275"/>
      <c r="E17" s="275"/>
      <c r="F17" s="275"/>
      <c r="G17" s="268"/>
      <c r="J17" s="269"/>
      <c r="K17" s="270"/>
      <c r="L17" s="269"/>
      <c r="M17" s="276"/>
      <c r="N17" s="269"/>
      <c r="O17" s="277"/>
      <c r="P17" s="270"/>
      <c r="Q17" s="278"/>
    </row>
    <row r="18" spans="1:257">
      <c r="A18" s="268"/>
      <c r="B18" s="280" t="s">
        <v>56</v>
      </c>
      <c r="C18" s="275"/>
      <c r="D18" s="275"/>
      <c r="E18" s="275"/>
      <c r="F18" s="275"/>
      <c r="G18" s="268"/>
      <c r="J18" s="269"/>
      <c r="K18" s="270"/>
      <c r="L18" s="269"/>
      <c r="M18" s="276"/>
      <c r="N18" s="269"/>
      <c r="O18" s="277"/>
      <c r="P18" s="270"/>
      <c r="Q18" s="278"/>
    </row>
    <row r="19" spans="1:257">
      <c r="A19" s="268"/>
      <c r="B19" s="281" t="s">
        <v>173</v>
      </c>
      <c r="C19" s="282"/>
      <c r="D19" s="275"/>
      <c r="E19" s="275"/>
      <c r="F19" s="275"/>
      <c r="G19" s="268"/>
      <c r="J19" s="269"/>
      <c r="K19" s="270"/>
      <c r="L19" s="269"/>
      <c r="M19" s="276"/>
      <c r="N19" s="269"/>
      <c r="O19" s="277"/>
      <c r="P19" s="270"/>
      <c r="Q19" s="278"/>
    </row>
    <row r="20" spans="1:257" ht="22.5" thickBot="1">
      <c r="A20" s="283"/>
      <c r="B20" s="284" t="s">
        <v>98</v>
      </c>
      <c r="C20" s="285">
        <f>SUM(C13:C19)</f>
        <v>0</v>
      </c>
      <c r="D20" s="286"/>
      <c r="E20" s="286"/>
      <c r="F20" s="286"/>
      <c r="G20" s="283"/>
      <c r="J20" s="269"/>
      <c r="K20" s="270"/>
      <c r="L20" s="269"/>
      <c r="M20" s="276"/>
      <c r="N20" s="269"/>
      <c r="O20" s="277"/>
      <c r="P20" s="270"/>
      <c r="Q20" s="278"/>
    </row>
    <row r="21" spans="1:257" ht="23.25" thickTop="1" thickBot="1">
      <c r="A21" s="287" t="s">
        <v>0</v>
      </c>
      <c r="B21" s="288" t="s">
        <v>99</v>
      </c>
      <c r="C21" s="289"/>
      <c r="D21" s="290"/>
      <c r="E21" s="361"/>
      <c r="F21" s="291">
        <f>SUM(F13:F20)</f>
        <v>0</v>
      </c>
      <c r="G21" s="292"/>
      <c r="H21" s="265">
        <f>SUM(F13:F20)</f>
        <v>0</v>
      </c>
      <c r="I21" s="67">
        <v>448200</v>
      </c>
      <c r="J21" s="269"/>
      <c r="K21" s="270" t="s">
        <v>102</v>
      </c>
      <c r="L21" s="269"/>
      <c r="M21" s="276"/>
      <c r="N21" s="269"/>
      <c r="O21" s="277"/>
      <c r="P21" s="270"/>
      <c r="Q21" s="278"/>
    </row>
    <row r="22" spans="1:257" ht="23.25" thickTop="1" thickBot="1">
      <c r="A22" s="293"/>
      <c r="B22" s="294" t="s">
        <v>100</v>
      </c>
      <c r="C22" s="462" t="s">
        <v>101</v>
      </c>
      <c r="D22" s="463"/>
      <c r="E22" s="362"/>
      <c r="F22" s="291">
        <f>ROUNDDOWN(F21,3)</f>
        <v>0</v>
      </c>
      <c r="G22" s="292"/>
      <c r="I22" s="265">
        <f>ROUNDDOWN(F21,-2)</f>
        <v>0</v>
      </c>
      <c r="J22" s="457"/>
      <c r="K22" s="457"/>
      <c r="L22" s="458"/>
      <c r="M22" s="295"/>
      <c r="N22" s="269"/>
      <c r="O22" s="277"/>
      <c r="P22" s="270"/>
      <c r="Q22" s="278"/>
    </row>
    <row r="23" spans="1:257" ht="22.5" thickTop="1">
      <c r="A23" s="296"/>
      <c r="B23" s="468" t="str">
        <f>"                              ตัวอักษร                                  "&amp;I23</f>
        <v xml:space="preserve">                              ตัวอักษร                                  ศูนย์บาทถ้วน</v>
      </c>
      <c r="C23" s="469"/>
      <c r="D23" s="469"/>
      <c r="E23" s="469"/>
      <c r="F23" s="469"/>
      <c r="G23" s="470"/>
      <c r="I23" s="1" t="str">
        <f>BAHTTEXT(F22)</f>
        <v>ศูนย์บาทถ้วน</v>
      </c>
    </row>
    <row r="24" spans="1:257" ht="25.5" customHeight="1">
      <c r="A24" s="125"/>
      <c r="H24" s="394"/>
      <c r="I24" s="394"/>
      <c r="J24" s="394"/>
      <c r="K24" s="65"/>
    </row>
    <row r="25" spans="1:257" ht="18" customHeight="1">
      <c r="A25" s="330"/>
      <c r="B25" s="126"/>
      <c r="C25" s="126"/>
      <c r="D25" s="127"/>
      <c r="E25" s="127"/>
      <c r="F25" s="127"/>
      <c r="G25" s="128"/>
      <c r="H25" s="36"/>
      <c r="I25" s="36"/>
      <c r="J25" s="36"/>
      <c r="K25" s="36"/>
    </row>
    <row r="26" spans="1:257" ht="23.25" customHeight="1">
      <c r="B26" s="126" t="s">
        <v>418</v>
      </c>
      <c r="C26" s="126"/>
      <c r="D26" s="127"/>
      <c r="E26" s="127"/>
      <c r="F26" s="127"/>
      <c r="G26" s="128"/>
      <c r="H26" s="36"/>
      <c r="I26" s="36"/>
      <c r="J26" s="36"/>
      <c r="K26" s="36"/>
    </row>
    <row r="27" spans="1:257" ht="18" customHeight="1">
      <c r="A27" s="330"/>
      <c r="D27" s="129"/>
      <c r="E27" s="129"/>
      <c r="F27" s="130"/>
      <c r="G27" s="131"/>
      <c r="J27" s="450"/>
      <c r="K27" s="451"/>
      <c r="L27" s="452"/>
    </row>
    <row r="28" spans="1:257" ht="18" customHeight="1">
      <c r="A28" s="330"/>
      <c r="D28" s="66"/>
      <c r="E28" s="66"/>
      <c r="F28" s="134"/>
      <c r="G28" s="131"/>
      <c r="J28" s="68"/>
      <c r="K28" s="68"/>
      <c r="L28" s="68"/>
    </row>
    <row r="29" spans="1:257" ht="18" customHeight="1">
      <c r="A29" s="330"/>
      <c r="D29" s="67"/>
      <c r="E29" s="67"/>
      <c r="F29" s="135"/>
      <c r="G29" s="131"/>
    </row>
    <row r="30" spans="1:257" ht="21.75" customHeight="1">
      <c r="A30" s="456"/>
      <c r="B30" s="456"/>
      <c r="C30" s="456"/>
      <c r="D30" s="456"/>
      <c r="E30" s="456"/>
      <c r="F30" s="456"/>
      <c r="G30" s="456"/>
      <c r="H30" s="456"/>
      <c r="I30" s="136"/>
      <c r="J30" s="136"/>
      <c r="K30" s="77"/>
      <c r="L30" s="70"/>
      <c r="M30" s="80"/>
      <c r="N30" s="137"/>
      <c r="O30" s="80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  <c r="FP30" s="48"/>
      <c r="FQ30" s="48"/>
      <c r="FR30" s="48"/>
      <c r="FS30" s="48"/>
      <c r="FT30" s="48"/>
      <c r="FU30" s="48"/>
      <c r="FV30" s="48"/>
      <c r="FW30" s="48"/>
      <c r="FX30" s="48"/>
      <c r="FY30" s="48"/>
      <c r="FZ30" s="48"/>
      <c r="GA30" s="48"/>
      <c r="GB30" s="48"/>
      <c r="GC30" s="48"/>
      <c r="GD30" s="48"/>
      <c r="GE30" s="48"/>
      <c r="GF30" s="48"/>
      <c r="GG30" s="48"/>
      <c r="GH30" s="48"/>
      <c r="GI30" s="48"/>
      <c r="GJ30" s="48"/>
      <c r="GK30" s="48"/>
      <c r="GL30" s="48"/>
      <c r="GM30" s="48"/>
      <c r="GN30" s="48"/>
      <c r="GO30" s="48"/>
      <c r="GP30" s="48"/>
      <c r="GQ30" s="48"/>
      <c r="GR30" s="48"/>
      <c r="GS30" s="48"/>
      <c r="GT30" s="48"/>
      <c r="GU30" s="48"/>
      <c r="GV30" s="48"/>
      <c r="GW30" s="48"/>
      <c r="GX30" s="48"/>
      <c r="GY30" s="48"/>
      <c r="GZ30" s="48"/>
      <c r="HA30" s="48"/>
      <c r="HB30" s="48"/>
      <c r="HC30" s="48"/>
      <c r="HD30" s="48"/>
      <c r="HE30" s="48"/>
      <c r="HF30" s="48"/>
      <c r="HG30" s="48"/>
      <c r="HH30" s="48"/>
      <c r="HI30" s="48"/>
      <c r="HJ30" s="48"/>
      <c r="HK30" s="48"/>
      <c r="HL30" s="48"/>
      <c r="HM30" s="48"/>
      <c r="HN30" s="48"/>
      <c r="HO30" s="48"/>
      <c r="HP30" s="48"/>
      <c r="HQ30" s="48"/>
      <c r="HR30" s="48"/>
      <c r="HS30" s="48"/>
      <c r="HT30" s="48"/>
      <c r="HU30" s="48"/>
      <c r="HV30" s="48"/>
      <c r="HW30" s="48"/>
      <c r="HX30" s="48"/>
      <c r="HY30" s="48"/>
      <c r="HZ30" s="48"/>
      <c r="IA30" s="48"/>
      <c r="IB30" s="48"/>
      <c r="IC30" s="48"/>
      <c r="ID30" s="48"/>
      <c r="IE30" s="48"/>
      <c r="IF30" s="48"/>
      <c r="IG30" s="48"/>
      <c r="IH30" s="48"/>
      <c r="II30" s="48"/>
      <c r="IJ30" s="48"/>
      <c r="IK30" s="48"/>
      <c r="IL30" s="48"/>
      <c r="IM30" s="48"/>
      <c r="IN30" s="48"/>
      <c r="IO30" s="48"/>
      <c r="IP30" s="48"/>
      <c r="IQ30" s="48"/>
      <c r="IR30" s="48"/>
      <c r="IS30" s="48"/>
      <c r="IT30" s="48"/>
      <c r="IU30" s="48"/>
      <c r="IV30" s="48"/>
      <c r="IW30" s="48"/>
    </row>
    <row r="31" spans="1:257" ht="21.75" customHeight="1">
      <c r="A31" s="124"/>
      <c r="B31" s="124"/>
      <c r="C31" s="124"/>
      <c r="D31" s="124"/>
      <c r="E31" s="124"/>
      <c r="F31" s="124"/>
      <c r="G31" s="124"/>
      <c r="H31" s="124"/>
      <c r="I31" s="136"/>
      <c r="J31" s="136"/>
      <c r="K31" s="77"/>
      <c r="L31" s="146"/>
      <c r="M31" s="138"/>
      <c r="N31" s="147"/>
      <c r="O31" s="13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  <c r="FP31" s="48"/>
      <c r="FQ31" s="48"/>
      <c r="FR31" s="48"/>
      <c r="FS31" s="48"/>
      <c r="FT31" s="48"/>
      <c r="FU31" s="48"/>
      <c r="FV31" s="48"/>
      <c r="FW31" s="48"/>
      <c r="FX31" s="48"/>
      <c r="FY31" s="48"/>
      <c r="FZ31" s="48"/>
      <c r="GA31" s="48"/>
      <c r="GB31" s="48"/>
      <c r="GC31" s="48"/>
      <c r="GD31" s="48"/>
      <c r="GE31" s="48"/>
      <c r="GF31" s="48"/>
      <c r="GG31" s="48"/>
      <c r="GH31" s="48"/>
      <c r="GI31" s="48"/>
      <c r="GJ31" s="48"/>
      <c r="GK31" s="48"/>
      <c r="GL31" s="48"/>
      <c r="GM31" s="48"/>
      <c r="GN31" s="48"/>
      <c r="GO31" s="48"/>
      <c r="GP31" s="48"/>
      <c r="GQ31" s="48"/>
      <c r="GR31" s="48"/>
      <c r="GS31" s="48"/>
      <c r="GT31" s="48"/>
      <c r="GU31" s="48"/>
      <c r="GV31" s="48"/>
      <c r="GW31" s="48"/>
      <c r="GX31" s="48"/>
      <c r="GY31" s="48"/>
      <c r="GZ31" s="48"/>
      <c r="HA31" s="48"/>
      <c r="HB31" s="48"/>
      <c r="HC31" s="48"/>
      <c r="HD31" s="48"/>
      <c r="HE31" s="48"/>
      <c r="HF31" s="48"/>
      <c r="HG31" s="48"/>
      <c r="HH31" s="48"/>
      <c r="HI31" s="48"/>
      <c r="HJ31" s="48"/>
      <c r="HK31" s="48"/>
      <c r="HL31" s="48"/>
      <c r="HM31" s="48"/>
      <c r="HN31" s="48"/>
      <c r="HO31" s="48"/>
      <c r="HP31" s="48"/>
      <c r="HQ31" s="48"/>
      <c r="HR31" s="48"/>
      <c r="HS31" s="48"/>
      <c r="HT31" s="48"/>
      <c r="HU31" s="48"/>
      <c r="HV31" s="48"/>
      <c r="HW31" s="48"/>
      <c r="HX31" s="48"/>
      <c r="HY31" s="48"/>
      <c r="HZ31" s="48"/>
      <c r="IA31" s="48"/>
      <c r="IB31" s="48"/>
      <c r="IC31" s="48"/>
      <c r="ID31" s="48"/>
      <c r="IE31" s="48"/>
      <c r="IF31" s="48"/>
      <c r="IG31" s="48"/>
      <c r="IH31" s="48"/>
      <c r="II31" s="48"/>
      <c r="IJ31" s="48"/>
      <c r="IK31" s="48"/>
      <c r="IL31" s="48"/>
      <c r="IM31" s="48"/>
      <c r="IN31" s="48"/>
      <c r="IO31" s="48"/>
      <c r="IP31" s="48"/>
      <c r="IQ31" s="48"/>
      <c r="IR31" s="48"/>
      <c r="IS31" s="48"/>
      <c r="IT31" s="48"/>
      <c r="IU31" s="48"/>
      <c r="IV31" s="48"/>
      <c r="IW31" s="48"/>
    </row>
    <row r="32" spans="1:257" ht="18" customHeight="1">
      <c r="A32" s="394"/>
      <c r="B32" s="394"/>
      <c r="C32" s="394"/>
      <c r="D32" s="394"/>
      <c r="E32" s="394"/>
      <c r="F32" s="394"/>
      <c r="G32" s="394"/>
      <c r="H32" s="394"/>
      <c r="I32" s="136"/>
      <c r="J32" s="136"/>
      <c r="K32" s="77"/>
      <c r="L32" s="135"/>
      <c r="M32" s="143"/>
      <c r="N32" s="144"/>
      <c r="O32" s="143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  <c r="FP32" s="48"/>
      <c r="FQ32" s="48"/>
      <c r="FR32" s="48"/>
      <c r="FS32" s="48"/>
      <c r="FT32" s="48"/>
      <c r="FU32" s="48"/>
      <c r="FV32" s="48"/>
      <c r="FW32" s="48"/>
      <c r="FX32" s="48"/>
      <c r="FY32" s="48"/>
      <c r="FZ32" s="48"/>
      <c r="GA32" s="48"/>
      <c r="GB32" s="48"/>
      <c r="GC32" s="48"/>
      <c r="GD32" s="48"/>
      <c r="GE32" s="48"/>
      <c r="GF32" s="48"/>
      <c r="GG32" s="48"/>
      <c r="GH32" s="48"/>
      <c r="GI32" s="48"/>
      <c r="GJ32" s="48"/>
      <c r="GK32" s="48"/>
      <c r="GL32" s="48"/>
      <c r="GM32" s="48"/>
      <c r="GN32" s="48"/>
      <c r="GO32" s="48"/>
      <c r="GP32" s="48"/>
      <c r="GQ32" s="48"/>
      <c r="GR32" s="48"/>
      <c r="GS32" s="48"/>
      <c r="GT32" s="48"/>
      <c r="GU32" s="48"/>
      <c r="GV32" s="48"/>
      <c r="GW32" s="48"/>
      <c r="GX32" s="48"/>
      <c r="GY32" s="48"/>
      <c r="GZ32" s="48"/>
      <c r="HA32" s="48"/>
      <c r="HB32" s="48"/>
      <c r="HC32" s="48"/>
      <c r="HD32" s="48"/>
      <c r="HE32" s="48"/>
      <c r="HF32" s="48"/>
      <c r="HG32" s="48"/>
      <c r="HH32" s="48"/>
      <c r="HI32" s="48"/>
      <c r="HJ32" s="48"/>
      <c r="HK32" s="48"/>
      <c r="HL32" s="48"/>
      <c r="HM32" s="48"/>
      <c r="HN32" s="48"/>
      <c r="HO32" s="48"/>
      <c r="HP32" s="48"/>
      <c r="HQ32" s="48"/>
      <c r="HR32" s="48"/>
      <c r="HS32" s="48"/>
      <c r="HT32" s="48"/>
      <c r="HU32" s="48"/>
      <c r="HV32" s="48"/>
      <c r="HW32" s="48"/>
      <c r="HX32" s="48"/>
      <c r="HY32" s="48"/>
      <c r="HZ32" s="48"/>
      <c r="IA32" s="48"/>
      <c r="IB32" s="48"/>
      <c r="IC32" s="48"/>
      <c r="ID32" s="48"/>
      <c r="IE32" s="48"/>
      <c r="IF32" s="48"/>
      <c r="IG32" s="48"/>
      <c r="IH32" s="48"/>
      <c r="II32" s="48"/>
      <c r="IJ32" s="48"/>
      <c r="IK32" s="48"/>
      <c r="IL32" s="48"/>
      <c r="IM32" s="48"/>
      <c r="IN32" s="48"/>
      <c r="IO32" s="48"/>
      <c r="IP32" s="48"/>
      <c r="IQ32" s="48"/>
      <c r="IR32" s="48"/>
      <c r="IS32" s="48"/>
      <c r="IT32" s="48"/>
      <c r="IU32" s="48"/>
      <c r="IV32" s="48"/>
      <c r="IW32" s="48"/>
    </row>
    <row r="33" spans="1:257" ht="18" customHeight="1">
      <c r="A33" s="394"/>
      <c r="B33" s="394"/>
      <c r="C33" s="394"/>
      <c r="D33" s="394"/>
      <c r="E33" s="394"/>
      <c r="F33" s="394"/>
      <c r="G33" s="394"/>
      <c r="H33" s="394"/>
      <c r="I33" s="136"/>
      <c r="J33" s="136"/>
      <c r="K33" s="77"/>
      <c r="L33" s="135"/>
      <c r="M33" s="143"/>
      <c r="N33" s="144"/>
      <c r="O33" s="143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  <c r="FP33" s="48"/>
      <c r="FQ33" s="48"/>
      <c r="FR33" s="48"/>
      <c r="FS33" s="48"/>
      <c r="FT33" s="48"/>
      <c r="FU33" s="48"/>
      <c r="FV33" s="48"/>
      <c r="FW33" s="48"/>
      <c r="FX33" s="48"/>
      <c r="FY33" s="48"/>
      <c r="FZ33" s="48"/>
      <c r="GA33" s="48"/>
      <c r="GB33" s="48"/>
      <c r="GC33" s="48"/>
      <c r="GD33" s="48"/>
      <c r="GE33" s="48"/>
      <c r="GF33" s="48"/>
      <c r="GG33" s="48"/>
      <c r="GH33" s="48"/>
      <c r="GI33" s="48"/>
      <c r="GJ33" s="48"/>
      <c r="GK33" s="48"/>
      <c r="GL33" s="48"/>
      <c r="GM33" s="48"/>
      <c r="GN33" s="48"/>
      <c r="GO33" s="48"/>
      <c r="GP33" s="48"/>
      <c r="GQ33" s="48"/>
      <c r="GR33" s="48"/>
      <c r="GS33" s="48"/>
      <c r="GT33" s="48"/>
      <c r="GU33" s="48"/>
      <c r="GV33" s="48"/>
      <c r="GW33" s="48"/>
      <c r="GX33" s="48"/>
      <c r="GY33" s="48"/>
      <c r="GZ33" s="48"/>
      <c r="HA33" s="48"/>
      <c r="HB33" s="48"/>
      <c r="HC33" s="48"/>
      <c r="HD33" s="48"/>
      <c r="HE33" s="48"/>
      <c r="HF33" s="48"/>
      <c r="HG33" s="48"/>
      <c r="HH33" s="48"/>
      <c r="HI33" s="48"/>
      <c r="HJ33" s="48"/>
      <c r="HK33" s="48"/>
      <c r="HL33" s="48"/>
      <c r="HM33" s="48"/>
      <c r="HN33" s="48"/>
      <c r="HO33" s="48"/>
      <c r="HP33" s="48"/>
      <c r="HQ33" s="48"/>
      <c r="HR33" s="48"/>
      <c r="HS33" s="48"/>
      <c r="HT33" s="48"/>
      <c r="HU33" s="48"/>
      <c r="HV33" s="48"/>
      <c r="HW33" s="48"/>
      <c r="HX33" s="48"/>
      <c r="HY33" s="48"/>
      <c r="HZ33" s="48"/>
      <c r="IA33" s="48"/>
      <c r="IB33" s="48"/>
      <c r="IC33" s="48"/>
      <c r="ID33" s="48"/>
      <c r="IE33" s="48"/>
      <c r="IF33" s="48"/>
      <c r="IG33" s="48"/>
      <c r="IH33" s="48"/>
      <c r="II33" s="48"/>
      <c r="IJ33" s="48"/>
      <c r="IK33" s="48"/>
      <c r="IL33" s="48"/>
      <c r="IM33" s="48"/>
      <c r="IN33" s="48"/>
      <c r="IO33" s="48"/>
      <c r="IP33" s="48"/>
      <c r="IQ33" s="48"/>
      <c r="IR33" s="48"/>
      <c r="IS33" s="48"/>
      <c r="IT33" s="48"/>
      <c r="IU33" s="48"/>
      <c r="IV33" s="48"/>
      <c r="IW33" s="48"/>
    </row>
    <row r="34" spans="1:257" ht="18" customHeight="1">
      <c r="A34" s="394"/>
      <c r="B34" s="394"/>
      <c r="C34" s="394"/>
      <c r="D34" s="394"/>
      <c r="E34" s="394"/>
      <c r="F34" s="394"/>
      <c r="G34" s="394"/>
      <c r="H34" s="394"/>
      <c r="I34" s="136"/>
      <c r="J34" s="136"/>
      <c r="K34" s="77"/>
      <c r="L34" s="135"/>
      <c r="M34" s="143"/>
      <c r="N34" s="144"/>
      <c r="O34" s="143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  <c r="FP34" s="48"/>
      <c r="FQ34" s="48"/>
      <c r="FR34" s="48"/>
      <c r="FS34" s="48"/>
      <c r="FT34" s="48"/>
      <c r="FU34" s="48"/>
      <c r="FV34" s="48"/>
      <c r="FW34" s="48"/>
      <c r="FX34" s="48"/>
      <c r="FY34" s="48"/>
      <c r="FZ34" s="48"/>
      <c r="GA34" s="48"/>
      <c r="GB34" s="48"/>
      <c r="GC34" s="48"/>
      <c r="GD34" s="48"/>
      <c r="GE34" s="48"/>
      <c r="GF34" s="48"/>
      <c r="GG34" s="48"/>
      <c r="GH34" s="48"/>
      <c r="GI34" s="48"/>
      <c r="GJ34" s="48"/>
      <c r="GK34" s="48"/>
      <c r="GL34" s="48"/>
      <c r="GM34" s="48"/>
      <c r="GN34" s="48"/>
      <c r="GO34" s="48"/>
      <c r="GP34" s="48"/>
      <c r="GQ34" s="48"/>
      <c r="GR34" s="48"/>
      <c r="GS34" s="48"/>
      <c r="GT34" s="48"/>
      <c r="GU34" s="48"/>
      <c r="GV34" s="48"/>
      <c r="GW34" s="48"/>
      <c r="GX34" s="48"/>
      <c r="GY34" s="48"/>
      <c r="GZ34" s="48"/>
      <c r="HA34" s="48"/>
      <c r="HB34" s="48"/>
      <c r="HC34" s="48"/>
      <c r="HD34" s="48"/>
      <c r="HE34" s="48"/>
      <c r="HF34" s="48"/>
      <c r="HG34" s="48"/>
      <c r="HH34" s="48"/>
      <c r="HI34" s="48"/>
      <c r="HJ34" s="48"/>
      <c r="HK34" s="48"/>
      <c r="HL34" s="48"/>
      <c r="HM34" s="48"/>
      <c r="HN34" s="48"/>
      <c r="HO34" s="48"/>
      <c r="HP34" s="48"/>
      <c r="HQ34" s="48"/>
      <c r="HR34" s="48"/>
      <c r="HS34" s="48"/>
      <c r="HT34" s="48"/>
      <c r="HU34" s="48"/>
      <c r="HV34" s="48"/>
      <c r="HW34" s="48"/>
      <c r="HX34" s="48"/>
      <c r="HY34" s="48"/>
      <c r="HZ34" s="48"/>
      <c r="IA34" s="48"/>
      <c r="IB34" s="48"/>
      <c r="IC34" s="48"/>
      <c r="ID34" s="48"/>
      <c r="IE34" s="48"/>
      <c r="IF34" s="48"/>
      <c r="IG34" s="48"/>
      <c r="IH34" s="48"/>
      <c r="II34" s="48"/>
      <c r="IJ34" s="48"/>
      <c r="IK34" s="48"/>
      <c r="IL34" s="48"/>
      <c r="IM34" s="48"/>
      <c r="IN34" s="48"/>
      <c r="IO34" s="48"/>
      <c r="IP34" s="48"/>
      <c r="IQ34" s="48"/>
      <c r="IR34" s="48"/>
      <c r="IS34" s="48"/>
      <c r="IT34" s="48"/>
      <c r="IU34" s="48"/>
      <c r="IV34" s="48"/>
      <c r="IW34" s="48"/>
    </row>
    <row r="35" spans="1:257" ht="9.75" customHeight="1">
      <c r="A35" s="65"/>
      <c r="B35" s="65"/>
      <c r="C35" s="65"/>
      <c r="D35" s="65"/>
      <c r="E35" s="65"/>
      <c r="F35" s="65"/>
      <c r="G35" s="65"/>
      <c r="H35" s="65"/>
      <c r="I35" s="136"/>
      <c r="J35" s="136"/>
      <c r="K35" s="77"/>
      <c r="L35" s="135"/>
      <c r="M35" s="143"/>
      <c r="N35" s="144"/>
      <c r="O35" s="143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  <c r="FP35" s="48"/>
      <c r="FQ35" s="48"/>
      <c r="FR35" s="48"/>
      <c r="FS35" s="48"/>
      <c r="FT35" s="48"/>
      <c r="FU35" s="48"/>
      <c r="FV35" s="48"/>
      <c r="FW35" s="48"/>
      <c r="FX35" s="48"/>
      <c r="FY35" s="48"/>
      <c r="FZ35" s="48"/>
      <c r="GA35" s="48"/>
      <c r="GB35" s="48"/>
      <c r="GC35" s="48"/>
      <c r="GD35" s="48"/>
      <c r="GE35" s="48"/>
      <c r="GF35" s="48"/>
      <c r="GG35" s="48"/>
      <c r="GH35" s="48"/>
      <c r="GI35" s="48"/>
      <c r="GJ35" s="48"/>
      <c r="GK35" s="48"/>
      <c r="GL35" s="48"/>
      <c r="GM35" s="48"/>
      <c r="GN35" s="48"/>
      <c r="GO35" s="48"/>
      <c r="GP35" s="48"/>
      <c r="GQ35" s="48"/>
      <c r="GR35" s="48"/>
      <c r="GS35" s="48"/>
      <c r="GT35" s="48"/>
      <c r="GU35" s="48"/>
      <c r="GV35" s="48"/>
      <c r="GW35" s="48"/>
      <c r="GX35" s="48"/>
      <c r="GY35" s="48"/>
      <c r="GZ35" s="48"/>
      <c r="HA35" s="48"/>
      <c r="HB35" s="48"/>
      <c r="HC35" s="48"/>
      <c r="HD35" s="48"/>
      <c r="HE35" s="48"/>
      <c r="HF35" s="48"/>
      <c r="HG35" s="48"/>
      <c r="HH35" s="48"/>
      <c r="HI35" s="48"/>
      <c r="HJ35" s="48"/>
      <c r="HK35" s="48"/>
      <c r="HL35" s="48"/>
      <c r="HM35" s="48"/>
      <c r="HN35" s="48"/>
      <c r="HO35" s="48"/>
      <c r="HP35" s="48"/>
      <c r="HQ35" s="48"/>
      <c r="HR35" s="48"/>
      <c r="HS35" s="48"/>
      <c r="HT35" s="48"/>
      <c r="HU35" s="48"/>
      <c r="HV35" s="48"/>
      <c r="HW35" s="48"/>
      <c r="HX35" s="48"/>
      <c r="HY35" s="48"/>
      <c r="HZ35" s="48"/>
      <c r="IA35" s="48"/>
      <c r="IB35" s="48"/>
      <c r="IC35" s="48"/>
      <c r="ID35" s="48"/>
      <c r="IE35" s="48"/>
      <c r="IF35" s="48"/>
      <c r="IG35" s="48"/>
      <c r="IH35" s="48"/>
      <c r="II35" s="48"/>
      <c r="IJ35" s="48"/>
      <c r="IK35" s="48"/>
      <c r="IL35" s="48"/>
      <c r="IM35" s="48"/>
      <c r="IN35" s="48"/>
      <c r="IO35" s="48"/>
      <c r="IP35" s="48"/>
      <c r="IQ35" s="48"/>
      <c r="IR35" s="48"/>
      <c r="IS35" s="48"/>
      <c r="IT35" s="48"/>
      <c r="IU35" s="48"/>
      <c r="IV35" s="48"/>
      <c r="IW35" s="48"/>
    </row>
    <row r="36" spans="1:257" s="145" customFormat="1" ht="18" customHeight="1">
      <c r="A36" s="48"/>
      <c r="B36" s="11"/>
      <c r="C36" s="394"/>
      <c r="D36" s="394"/>
      <c r="E36" s="394"/>
      <c r="F36" s="394"/>
      <c r="G36" s="394"/>
      <c r="H36" s="394"/>
      <c r="I36" s="394"/>
      <c r="J36" s="394"/>
      <c r="K36" s="394"/>
    </row>
    <row r="37" spans="1:257" ht="18" customHeight="1">
      <c r="B37" s="11"/>
      <c r="C37" s="453"/>
      <c r="D37" s="453"/>
      <c r="E37" s="453"/>
      <c r="F37" s="453"/>
      <c r="G37" s="453"/>
      <c r="H37" s="394"/>
      <c r="I37" s="394"/>
      <c r="J37" s="394"/>
      <c r="K37" s="65"/>
    </row>
    <row r="38" spans="1:257" ht="18" customHeight="1">
      <c r="A38" s="454"/>
      <c r="B38" s="454"/>
      <c r="C38" s="455"/>
      <c r="D38" s="455"/>
      <c r="E38" s="455"/>
      <c r="F38" s="455"/>
      <c r="G38" s="455"/>
      <c r="H38" s="455"/>
      <c r="I38" s="455"/>
      <c r="J38" s="36"/>
      <c r="K38" s="36"/>
    </row>
    <row r="39" spans="1:257" ht="10.5" customHeight="1">
      <c r="A39" s="339"/>
      <c r="B39" s="339"/>
      <c r="C39" s="338"/>
      <c r="D39" s="338"/>
      <c r="E39" s="338"/>
      <c r="F39" s="338"/>
      <c r="G39" s="338"/>
      <c r="H39" s="338"/>
      <c r="I39" s="338"/>
      <c r="J39" s="36"/>
      <c r="K39" s="36"/>
    </row>
    <row r="40" spans="1:257" s="145" customFormat="1" ht="18" customHeight="1">
      <c r="A40" s="48"/>
      <c r="B40" s="11"/>
      <c r="C40" s="394"/>
      <c r="D40" s="394"/>
      <c r="E40" s="394"/>
      <c r="F40" s="394"/>
      <c r="G40" s="394"/>
      <c r="H40" s="394"/>
      <c r="I40" s="394"/>
      <c r="J40" s="394"/>
      <c r="K40" s="394"/>
    </row>
    <row r="41" spans="1:257" ht="18" customHeight="1">
      <c r="B41" s="11"/>
      <c r="C41" s="453"/>
      <c r="D41" s="453"/>
      <c r="E41" s="453"/>
      <c r="F41" s="453"/>
      <c r="G41" s="453"/>
      <c r="H41" s="394"/>
      <c r="I41" s="394"/>
      <c r="J41" s="394"/>
      <c r="K41" s="65"/>
    </row>
    <row r="42" spans="1:257" ht="18" customHeight="1">
      <c r="A42" s="454"/>
      <c r="B42" s="454"/>
      <c r="C42" s="454"/>
      <c r="D42" s="454"/>
      <c r="E42" s="454"/>
      <c r="F42" s="454"/>
      <c r="G42" s="454"/>
      <c r="H42" s="454"/>
      <c r="I42" s="454"/>
      <c r="J42" s="36"/>
      <c r="K42" s="36"/>
    </row>
    <row r="43" spans="1:257" ht="24.75" customHeight="1">
      <c r="A43" s="339"/>
      <c r="B43" s="339"/>
      <c r="C43" s="339"/>
      <c r="D43" s="339"/>
      <c r="E43" s="339"/>
      <c r="F43" s="339"/>
      <c r="G43" s="339"/>
      <c r="H43" s="339"/>
      <c r="I43" s="339"/>
      <c r="J43" s="36"/>
      <c r="K43" s="36"/>
    </row>
    <row r="44" spans="1:257" ht="24.75" customHeight="1">
      <c r="A44" s="339"/>
      <c r="B44" s="339"/>
      <c r="C44" s="339"/>
      <c r="D44" s="339"/>
      <c r="E44" s="339"/>
      <c r="F44" s="339"/>
      <c r="G44" s="339"/>
      <c r="H44" s="339"/>
      <c r="I44" s="339"/>
      <c r="J44" s="36"/>
      <c r="K44" s="36"/>
    </row>
    <row r="45" spans="1:257" ht="24.75" customHeight="1">
      <c r="A45" s="339"/>
      <c r="B45" s="339"/>
      <c r="C45" s="339"/>
      <c r="D45" s="339"/>
      <c r="E45" s="339"/>
      <c r="F45" s="339"/>
      <c r="G45" s="339"/>
      <c r="H45" s="339"/>
      <c r="I45" s="339"/>
      <c r="J45" s="36"/>
      <c r="K45" s="36"/>
    </row>
    <row r="46" spans="1:257" ht="24.75" customHeight="1">
      <c r="A46" s="339"/>
      <c r="B46" s="339"/>
      <c r="C46" s="339"/>
      <c r="D46" s="339"/>
      <c r="E46" s="339"/>
      <c r="F46" s="339"/>
      <c r="G46" s="339"/>
      <c r="H46" s="339"/>
      <c r="I46" s="339"/>
      <c r="J46" s="36"/>
      <c r="K46" s="36"/>
    </row>
    <row r="47" spans="1:257" ht="24.75" customHeight="1">
      <c r="A47" s="339"/>
      <c r="B47" s="339"/>
      <c r="C47" s="339"/>
      <c r="D47" s="339"/>
      <c r="E47" s="339"/>
      <c r="F47" s="339"/>
      <c r="G47" s="339"/>
      <c r="H47" s="339"/>
      <c r="I47" s="339"/>
      <c r="J47" s="36"/>
      <c r="K47" s="36"/>
    </row>
    <row r="48" spans="1:257" ht="24.75" customHeight="1">
      <c r="A48" s="339"/>
      <c r="B48" s="339"/>
      <c r="C48" s="339"/>
      <c r="D48" s="339"/>
      <c r="E48" s="339"/>
      <c r="F48" s="339"/>
      <c r="G48" s="339"/>
      <c r="H48" s="339"/>
      <c r="I48" s="339"/>
      <c r="J48" s="36"/>
      <c r="K48" s="36"/>
    </row>
    <row r="49" spans="1:16" ht="24.75" customHeight="1">
      <c r="A49" s="339"/>
      <c r="B49" s="339"/>
      <c r="C49" s="339"/>
      <c r="D49" s="339"/>
      <c r="E49" s="339"/>
      <c r="F49" s="339"/>
      <c r="G49" s="339"/>
      <c r="H49" s="339"/>
      <c r="I49" s="339"/>
      <c r="J49" s="36"/>
      <c r="K49" s="36"/>
    </row>
    <row r="50" spans="1:16" ht="25.5" customHeight="1">
      <c r="A50" s="125" t="s">
        <v>20</v>
      </c>
      <c r="H50" s="394"/>
      <c r="I50" s="394"/>
      <c r="J50" s="394"/>
      <c r="K50" s="65"/>
    </row>
    <row r="51" spans="1:16" ht="23.25" customHeight="1">
      <c r="A51" s="1" t="s">
        <v>158</v>
      </c>
      <c r="B51" s="126"/>
      <c r="C51" s="126"/>
      <c r="D51" s="127"/>
      <c r="E51" s="127"/>
      <c r="F51" s="127"/>
      <c r="G51" s="128"/>
      <c r="H51" s="36"/>
      <c r="I51" s="36"/>
      <c r="J51" s="36"/>
      <c r="K51" s="36"/>
    </row>
    <row r="52" spans="1:16" ht="23.25" customHeight="1">
      <c r="A52" s="1" t="s">
        <v>159</v>
      </c>
      <c r="B52" s="126"/>
      <c r="C52" s="126"/>
      <c r="D52" s="127"/>
      <c r="E52" s="127"/>
      <c r="F52" s="127"/>
      <c r="G52" s="128"/>
      <c r="H52" s="36"/>
      <c r="I52" s="36"/>
      <c r="J52" s="36"/>
      <c r="K52" s="36"/>
    </row>
    <row r="53" spans="1:16" ht="23.25" customHeight="1">
      <c r="A53" s="1" t="s">
        <v>160</v>
      </c>
      <c r="D53" s="129"/>
      <c r="E53" s="129"/>
      <c r="F53" s="130"/>
      <c r="G53" s="131"/>
      <c r="J53" s="450" t="s">
        <v>161</v>
      </c>
      <c r="K53" s="451"/>
      <c r="L53" s="452"/>
    </row>
    <row r="54" spans="1:16" ht="23.25" customHeight="1">
      <c r="A54" s="1" t="str">
        <f>"ของจังหวัด"&amp;J54&amp;" เดือน "&amp;L54&amp;" หากไม่มีใช้ราคา สนง.พาณิชย์ใกล้เคียงหรือใช้ราคาสืบในท้องที่หรือจังหวัดที่สถานที่ก่อสร้างตั้งอยู่"</f>
        <v>ของจังหวัดอุดรธานี เดือน มกราคม ปี๒๕๖๘ หากไม่มีใช้ราคา สนง.พาณิชย์ใกล้เคียงหรือใช้ราคาสืบในท้องที่หรือจังหวัดที่สถานที่ก่อสร้างตั้งอยู่</v>
      </c>
      <c r="D54" s="66"/>
      <c r="E54" s="66"/>
      <c r="F54" s="134"/>
      <c r="G54" s="131"/>
      <c r="J54" s="68" t="s">
        <v>347</v>
      </c>
      <c r="K54" s="68"/>
      <c r="L54" s="68" t="s">
        <v>348</v>
      </c>
    </row>
    <row r="55" spans="1:16" ht="23.25" customHeight="1">
      <c r="A55" s="1" t="s">
        <v>349</v>
      </c>
      <c r="D55" s="67"/>
      <c r="E55" s="67"/>
      <c r="F55" s="135"/>
      <c r="G55" s="131"/>
    </row>
    <row r="56" spans="1:16" ht="23.25" customHeight="1">
      <c r="D56" s="67"/>
      <c r="E56" s="67"/>
      <c r="F56" s="135"/>
      <c r="G56" s="131"/>
    </row>
    <row r="57" spans="1:16" ht="23.25" customHeight="1">
      <c r="D57" s="67"/>
      <c r="E57" s="67"/>
      <c r="F57" s="135"/>
      <c r="G57" s="131"/>
    </row>
    <row r="58" spans="1:16" ht="23.25" customHeight="1">
      <c r="D58" s="67"/>
      <c r="E58" s="67"/>
      <c r="F58" s="135"/>
      <c r="G58" s="131"/>
    </row>
    <row r="59" spans="1:16" ht="23.25" customHeight="1">
      <c r="D59" s="67"/>
      <c r="E59" s="67"/>
      <c r="F59" s="135"/>
      <c r="G59" s="131"/>
    </row>
    <row r="60" spans="1:16" ht="23.25" customHeight="1">
      <c r="D60" s="67"/>
      <c r="E60" s="67"/>
      <c r="F60" s="135"/>
      <c r="G60" s="131"/>
    </row>
    <row r="61" spans="1:16" ht="23.25" customHeight="1">
      <c r="D61" s="67"/>
      <c r="E61" s="67"/>
      <c r="F61" s="135"/>
      <c r="G61" s="131"/>
    </row>
    <row r="62" spans="1:16" ht="23.25" customHeight="1">
      <c r="D62" s="67"/>
      <c r="E62" s="67"/>
      <c r="F62" s="135"/>
      <c r="G62" s="131"/>
    </row>
    <row r="63" spans="1:16" ht="23.25" customHeight="1">
      <c r="D63" s="67"/>
      <c r="E63" s="67"/>
      <c r="F63" s="135"/>
      <c r="G63" s="131"/>
    </row>
    <row r="64" spans="1:16" ht="19.5" customHeight="1">
      <c r="A64" s="125"/>
      <c r="B64" s="65"/>
      <c r="D64" s="65"/>
      <c r="E64" s="65"/>
      <c r="F64" s="65"/>
      <c r="H64" s="67"/>
      <c r="P64" s="1"/>
    </row>
    <row r="65" spans="1:16" ht="15" customHeight="1">
      <c r="B65" s="146"/>
      <c r="C65" s="65"/>
      <c r="H65" s="67"/>
      <c r="P65" s="1"/>
    </row>
    <row r="66" spans="1:16" ht="18" customHeight="1">
      <c r="H66" s="67"/>
      <c r="P66" s="1"/>
    </row>
    <row r="67" spans="1:16">
      <c r="H67" s="67"/>
      <c r="P67" s="1"/>
    </row>
    <row r="68" spans="1:16">
      <c r="H68" s="67"/>
      <c r="P68" s="1"/>
    </row>
    <row r="69" spans="1:16">
      <c r="H69" s="67"/>
      <c r="P69" s="1"/>
    </row>
    <row r="70" spans="1:16">
      <c r="H70" s="67"/>
      <c r="P70" s="1"/>
    </row>
    <row r="71" spans="1:16">
      <c r="H71" s="67"/>
      <c r="P71" s="1"/>
    </row>
    <row r="72" spans="1:16">
      <c r="H72" s="67"/>
      <c r="P72" s="1"/>
    </row>
    <row r="73" spans="1:16" ht="15.6" customHeight="1">
      <c r="B73" s="65"/>
      <c r="H73" s="67"/>
      <c r="P73" s="1"/>
    </row>
    <row r="74" spans="1:16" ht="33.6" customHeight="1">
      <c r="A74" s="65"/>
      <c r="B74" s="65"/>
      <c r="C74" s="65"/>
      <c r="D74" s="65"/>
      <c r="E74" s="65"/>
      <c r="F74" s="65"/>
      <c r="G74" s="65"/>
      <c r="H74" s="394"/>
      <c r="I74" s="394"/>
      <c r="J74" s="394"/>
      <c r="P74" s="1"/>
    </row>
    <row r="75" spans="1:16" ht="19.149999999999999" customHeight="1">
      <c r="A75" s="65"/>
      <c r="B75" s="65"/>
      <c r="C75" s="65"/>
      <c r="D75" s="65"/>
      <c r="E75" s="65"/>
      <c r="F75" s="65"/>
      <c r="G75" s="65"/>
      <c r="H75" s="394"/>
      <c r="I75" s="394"/>
      <c r="J75" s="394"/>
      <c r="P75" s="1"/>
    </row>
    <row r="76" spans="1:16" ht="19.149999999999999" customHeight="1">
      <c r="A76" s="65"/>
      <c r="B76" s="65"/>
      <c r="C76" s="65"/>
      <c r="D76" s="65"/>
      <c r="E76" s="65"/>
      <c r="F76" s="65"/>
      <c r="G76" s="65"/>
      <c r="H76" s="297"/>
      <c r="I76" s="36"/>
      <c r="J76" s="36"/>
      <c r="P76" s="1"/>
    </row>
    <row r="77" spans="1:16" ht="55.15" customHeight="1">
      <c r="A77" s="65"/>
      <c r="B77" s="65"/>
      <c r="C77" s="65"/>
      <c r="D77" s="65"/>
      <c r="E77" s="65"/>
      <c r="F77" s="65"/>
      <c r="G77" s="65"/>
      <c r="H77" s="394"/>
      <c r="I77" s="394"/>
      <c r="J77" s="394"/>
      <c r="P77" s="1"/>
    </row>
    <row r="78" spans="1:16" ht="25.5" customHeight="1">
      <c r="A78" s="65"/>
      <c r="B78" s="65"/>
      <c r="C78" s="65"/>
      <c r="D78" s="65"/>
      <c r="E78" s="65"/>
      <c r="F78" s="65"/>
      <c r="G78" s="65"/>
      <c r="H78" s="394"/>
      <c r="I78" s="394"/>
      <c r="J78" s="394"/>
      <c r="P78" s="1"/>
    </row>
    <row r="79" spans="1:16" ht="25.5" customHeight="1">
      <c r="A79" s="65"/>
      <c r="B79" s="65"/>
      <c r="C79" s="65"/>
      <c r="D79" s="65"/>
      <c r="E79" s="65"/>
      <c r="F79" s="65"/>
      <c r="G79" s="65"/>
      <c r="H79" s="297"/>
      <c r="I79" s="36"/>
      <c r="J79" s="36"/>
      <c r="P79" s="1"/>
    </row>
    <row r="80" spans="1:16">
      <c r="B80" s="65"/>
      <c r="P80" s="1"/>
    </row>
    <row r="81" spans="1:257" ht="50.25" customHeight="1">
      <c r="A81" s="45"/>
      <c r="B81" s="65"/>
      <c r="D81" s="394"/>
      <c r="E81" s="394"/>
      <c r="F81" s="394"/>
      <c r="G81" s="394"/>
      <c r="H81" s="394"/>
      <c r="I81" s="394"/>
      <c r="J81" s="394"/>
      <c r="P81" s="1"/>
    </row>
    <row r="82" spans="1:257" ht="25.5" customHeight="1">
      <c r="B82" s="65"/>
      <c r="D82" s="394"/>
      <c r="E82" s="394"/>
      <c r="F82" s="394"/>
      <c r="G82" s="394"/>
      <c r="H82" s="394"/>
      <c r="I82" s="394"/>
      <c r="J82" s="394"/>
      <c r="P82" s="1"/>
    </row>
    <row r="83" spans="1:257" ht="25.5" customHeight="1">
      <c r="B83" s="65"/>
      <c r="C83" s="298"/>
      <c r="D83" s="394"/>
      <c r="E83" s="394"/>
      <c r="F83" s="394"/>
      <c r="G83" s="394"/>
      <c r="I83" s="36"/>
      <c r="J83" s="36"/>
      <c r="P83" s="1"/>
    </row>
    <row r="84" spans="1:257" ht="25.5" customHeight="1">
      <c r="B84" s="65"/>
      <c r="C84" s="298"/>
      <c r="D84" s="65"/>
      <c r="E84" s="65"/>
      <c r="F84" s="65"/>
      <c r="G84" s="65"/>
      <c r="I84" s="36"/>
      <c r="J84" s="36"/>
      <c r="P84" s="1"/>
    </row>
    <row r="85" spans="1:257" ht="19.5" customHeight="1">
      <c r="A85" s="125"/>
      <c r="B85" s="65"/>
      <c r="D85" s="65"/>
      <c r="E85" s="65"/>
      <c r="F85" s="65"/>
      <c r="P85" s="1"/>
    </row>
    <row r="86" spans="1:257" ht="18" customHeight="1">
      <c r="P86" s="1"/>
    </row>
    <row r="87" spans="1:257">
      <c r="P87" s="1"/>
    </row>
    <row r="88" spans="1:257" ht="21.75" customHeight="1">
      <c r="A88" s="456"/>
      <c r="B88" s="456"/>
      <c r="C88" s="456"/>
      <c r="D88" s="456"/>
      <c r="E88" s="456"/>
      <c r="F88" s="456"/>
      <c r="G88" s="456"/>
      <c r="H88" s="456"/>
      <c r="I88" s="136"/>
      <c r="J88" s="136"/>
      <c r="K88" s="77"/>
      <c r="L88" s="70"/>
      <c r="M88" s="80"/>
      <c r="N88" s="137"/>
      <c r="O88" s="80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  <c r="FP88" s="48"/>
      <c r="FQ88" s="48"/>
      <c r="FR88" s="48"/>
      <c r="FS88" s="48"/>
      <c r="FT88" s="48"/>
      <c r="FU88" s="48"/>
      <c r="FV88" s="48"/>
      <c r="FW88" s="48"/>
      <c r="FX88" s="48"/>
      <c r="FY88" s="48"/>
      <c r="FZ88" s="48"/>
      <c r="GA88" s="48"/>
      <c r="GB88" s="48"/>
      <c r="GC88" s="48"/>
      <c r="GD88" s="48"/>
      <c r="GE88" s="48"/>
      <c r="GF88" s="48"/>
      <c r="GG88" s="48"/>
      <c r="GH88" s="48"/>
      <c r="GI88" s="48"/>
      <c r="GJ88" s="48"/>
      <c r="GK88" s="48"/>
      <c r="GL88" s="48"/>
      <c r="GM88" s="48"/>
      <c r="GN88" s="48"/>
      <c r="GO88" s="48"/>
      <c r="GP88" s="48"/>
      <c r="GQ88" s="48"/>
      <c r="GR88" s="48"/>
      <c r="GS88" s="48"/>
      <c r="GT88" s="48"/>
      <c r="GU88" s="48"/>
      <c r="GV88" s="48"/>
      <c r="GW88" s="48"/>
      <c r="GX88" s="48"/>
      <c r="GY88" s="48"/>
      <c r="GZ88" s="48"/>
      <c r="HA88" s="48"/>
      <c r="HB88" s="48"/>
      <c r="HC88" s="48"/>
      <c r="HD88" s="48"/>
      <c r="HE88" s="48"/>
      <c r="HF88" s="48"/>
      <c r="HG88" s="48"/>
      <c r="HH88" s="48"/>
      <c r="HI88" s="48"/>
      <c r="HJ88" s="48"/>
      <c r="HK88" s="48"/>
      <c r="HL88" s="48"/>
      <c r="HM88" s="48"/>
      <c r="HN88" s="48"/>
      <c r="HO88" s="48"/>
      <c r="HP88" s="48"/>
      <c r="HQ88" s="48"/>
      <c r="HR88" s="48"/>
      <c r="HS88" s="48"/>
      <c r="HT88" s="48"/>
      <c r="HU88" s="48"/>
      <c r="HV88" s="48"/>
      <c r="HW88" s="48"/>
      <c r="HX88" s="48"/>
      <c r="HY88" s="48"/>
      <c r="HZ88" s="48"/>
      <c r="IA88" s="48"/>
      <c r="IB88" s="48"/>
      <c r="IC88" s="48"/>
      <c r="ID88" s="48"/>
      <c r="IE88" s="48"/>
      <c r="IF88" s="48"/>
      <c r="IG88" s="48"/>
      <c r="IH88" s="48"/>
      <c r="II88" s="48"/>
      <c r="IJ88" s="48"/>
      <c r="IK88" s="48"/>
      <c r="IL88" s="48"/>
      <c r="IM88" s="48"/>
      <c r="IN88" s="48"/>
      <c r="IO88" s="48"/>
      <c r="IP88" s="48"/>
      <c r="IQ88" s="48"/>
      <c r="IR88" s="48"/>
      <c r="IS88" s="48"/>
      <c r="IT88" s="48"/>
      <c r="IU88" s="48"/>
      <c r="IV88" s="48"/>
      <c r="IW88" s="48"/>
    </row>
    <row r="89" spans="1:257" ht="21.75" customHeight="1">
      <c r="A89" s="77"/>
      <c r="B89" s="124"/>
      <c r="C89" s="140"/>
      <c r="D89" s="141"/>
      <c r="E89" s="141"/>
      <c r="F89" s="142"/>
      <c r="G89" s="142"/>
      <c r="H89" s="136"/>
      <c r="I89" s="136"/>
      <c r="J89" s="136"/>
      <c r="K89" s="77"/>
      <c r="L89" s="135"/>
      <c r="M89" s="143"/>
      <c r="N89" s="144"/>
      <c r="O89" s="143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  <c r="FP89" s="48"/>
      <c r="FQ89" s="48"/>
      <c r="FR89" s="48"/>
      <c r="FS89" s="48"/>
      <c r="FT89" s="48"/>
      <c r="FU89" s="48"/>
      <c r="FV89" s="48"/>
      <c r="FW89" s="48"/>
      <c r="FX89" s="48"/>
      <c r="FY89" s="48"/>
      <c r="FZ89" s="48"/>
      <c r="GA89" s="48"/>
      <c r="GB89" s="48"/>
      <c r="GC89" s="48"/>
      <c r="GD89" s="48"/>
      <c r="GE89" s="48"/>
      <c r="GF89" s="48"/>
      <c r="GG89" s="48"/>
      <c r="GH89" s="48"/>
      <c r="GI89" s="48"/>
      <c r="GJ89" s="48"/>
      <c r="GK89" s="48"/>
      <c r="GL89" s="48"/>
      <c r="GM89" s="48"/>
      <c r="GN89" s="48"/>
      <c r="GO89" s="48"/>
      <c r="GP89" s="48"/>
      <c r="GQ89" s="48"/>
      <c r="GR89" s="48"/>
      <c r="GS89" s="48"/>
      <c r="GT89" s="48"/>
      <c r="GU89" s="48"/>
      <c r="GV89" s="48"/>
      <c r="GW89" s="48"/>
      <c r="GX89" s="48"/>
      <c r="GY89" s="48"/>
      <c r="GZ89" s="48"/>
      <c r="HA89" s="48"/>
      <c r="HB89" s="48"/>
      <c r="HC89" s="48"/>
      <c r="HD89" s="48"/>
      <c r="HE89" s="48"/>
      <c r="HF89" s="48"/>
      <c r="HG89" s="48"/>
      <c r="HH89" s="48"/>
      <c r="HI89" s="48"/>
      <c r="HJ89" s="48"/>
      <c r="HK89" s="48"/>
      <c r="HL89" s="48"/>
      <c r="HM89" s="48"/>
      <c r="HN89" s="48"/>
      <c r="HO89" s="48"/>
      <c r="HP89" s="48"/>
      <c r="HQ89" s="48"/>
      <c r="HR89" s="48"/>
      <c r="HS89" s="48"/>
      <c r="HT89" s="48"/>
      <c r="HU89" s="48"/>
      <c r="HV89" s="48"/>
      <c r="HW89" s="48"/>
      <c r="HX89" s="48"/>
      <c r="HY89" s="48"/>
      <c r="HZ89" s="48"/>
      <c r="IA89" s="48"/>
      <c r="IB89" s="48"/>
      <c r="IC89" s="48"/>
      <c r="ID89" s="48"/>
      <c r="IE89" s="48"/>
      <c r="IF89" s="48"/>
      <c r="IG89" s="48"/>
      <c r="IH89" s="48"/>
      <c r="II89" s="48"/>
      <c r="IJ89" s="48"/>
      <c r="IK89" s="48"/>
      <c r="IL89" s="48"/>
      <c r="IM89" s="48"/>
      <c r="IN89" s="48"/>
      <c r="IO89" s="48"/>
      <c r="IP89" s="48"/>
      <c r="IQ89" s="48"/>
      <c r="IR89" s="48"/>
      <c r="IS89" s="48"/>
      <c r="IT89" s="48"/>
      <c r="IU89" s="48"/>
      <c r="IV89" s="48"/>
      <c r="IW89" s="48"/>
    </row>
    <row r="90" spans="1:257" ht="21.75" customHeight="1">
      <c r="A90" s="394"/>
      <c r="B90" s="394"/>
      <c r="C90" s="394"/>
      <c r="D90" s="394"/>
      <c r="E90" s="394"/>
      <c r="F90" s="394"/>
      <c r="G90" s="394"/>
      <c r="H90" s="394"/>
      <c r="I90" s="136"/>
      <c r="J90" s="136"/>
      <c r="K90" s="77"/>
      <c r="L90" s="135"/>
      <c r="M90" s="143"/>
      <c r="N90" s="144"/>
      <c r="O90" s="143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  <c r="FP90" s="48"/>
      <c r="FQ90" s="48"/>
      <c r="FR90" s="48"/>
      <c r="FS90" s="48"/>
      <c r="FT90" s="48"/>
      <c r="FU90" s="48"/>
      <c r="FV90" s="48"/>
      <c r="FW90" s="48"/>
      <c r="FX90" s="48"/>
      <c r="FY90" s="48"/>
      <c r="FZ90" s="48"/>
      <c r="GA90" s="48"/>
      <c r="GB90" s="48"/>
      <c r="GC90" s="48"/>
      <c r="GD90" s="48"/>
      <c r="GE90" s="48"/>
      <c r="GF90" s="48"/>
      <c r="GG90" s="48"/>
      <c r="GH90" s="48"/>
      <c r="GI90" s="48"/>
      <c r="GJ90" s="48"/>
      <c r="GK90" s="48"/>
      <c r="GL90" s="48"/>
      <c r="GM90" s="48"/>
      <c r="GN90" s="48"/>
      <c r="GO90" s="48"/>
      <c r="GP90" s="48"/>
      <c r="GQ90" s="48"/>
      <c r="GR90" s="48"/>
      <c r="GS90" s="48"/>
      <c r="GT90" s="48"/>
      <c r="GU90" s="48"/>
      <c r="GV90" s="48"/>
      <c r="GW90" s="48"/>
      <c r="GX90" s="48"/>
      <c r="GY90" s="48"/>
      <c r="GZ90" s="48"/>
      <c r="HA90" s="48"/>
      <c r="HB90" s="48"/>
      <c r="HC90" s="48"/>
      <c r="HD90" s="48"/>
      <c r="HE90" s="48"/>
      <c r="HF90" s="48"/>
      <c r="HG90" s="48"/>
      <c r="HH90" s="48"/>
      <c r="HI90" s="48"/>
      <c r="HJ90" s="48"/>
      <c r="HK90" s="48"/>
      <c r="HL90" s="48"/>
      <c r="HM90" s="48"/>
      <c r="HN90" s="48"/>
      <c r="HO90" s="48"/>
      <c r="HP90" s="48"/>
      <c r="HQ90" s="48"/>
      <c r="HR90" s="48"/>
      <c r="HS90" s="48"/>
      <c r="HT90" s="48"/>
      <c r="HU90" s="48"/>
      <c r="HV90" s="48"/>
      <c r="HW90" s="48"/>
      <c r="HX90" s="48"/>
      <c r="HY90" s="48"/>
      <c r="HZ90" s="48"/>
      <c r="IA90" s="48"/>
      <c r="IB90" s="48"/>
      <c r="IC90" s="48"/>
      <c r="ID90" s="48"/>
      <c r="IE90" s="48"/>
      <c r="IF90" s="48"/>
      <c r="IG90" s="48"/>
      <c r="IH90" s="48"/>
      <c r="II90" s="48"/>
      <c r="IJ90" s="48"/>
      <c r="IK90" s="48"/>
      <c r="IL90" s="48"/>
      <c r="IM90" s="48"/>
      <c r="IN90" s="48"/>
      <c r="IO90" s="48"/>
      <c r="IP90" s="48"/>
      <c r="IQ90" s="48"/>
      <c r="IR90" s="48"/>
      <c r="IS90" s="48"/>
      <c r="IT90" s="48"/>
      <c r="IU90" s="48"/>
      <c r="IV90" s="48"/>
      <c r="IW90" s="48"/>
    </row>
    <row r="91" spans="1:257" ht="20.25" customHeight="1">
      <c r="A91" s="394"/>
      <c r="B91" s="394"/>
      <c r="C91" s="394"/>
      <c r="D91" s="394"/>
      <c r="E91" s="394"/>
      <c r="F91" s="394"/>
      <c r="G91" s="394"/>
      <c r="H91" s="394"/>
      <c r="I91" s="136"/>
      <c r="J91" s="136"/>
      <c r="K91" s="77"/>
      <c r="L91" s="135"/>
      <c r="M91" s="143"/>
      <c r="N91" s="144"/>
      <c r="O91" s="143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  <c r="FP91" s="48"/>
      <c r="FQ91" s="48"/>
      <c r="FR91" s="48"/>
      <c r="FS91" s="48"/>
      <c r="FT91" s="48"/>
      <c r="FU91" s="48"/>
      <c r="FV91" s="48"/>
      <c r="FW91" s="48"/>
      <c r="FX91" s="48"/>
      <c r="FY91" s="48"/>
      <c r="FZ91" s="48"/>
      <c r="GA91" s="48"/>
      <c r="GB91" s="48"/>
      <c r="GC91" s="48"/>
      <c r="GD91" s="48"/>
      <c r="GE91" s="48"/>
      <c r="GF91" s="48"/>
      <c r="GG91" s="48"/>
      <c r="GH91" s="48"/>
      <c r="GI91" s="48"/>
      <c r="GJ91" s="48"/>
      <c r="GK91" s="48"/>
      <c r="GL91" s="48"/>
      <c r="GM91" s="48"/>
      <c r="GN91" s="48"/>
      <c r="GO91" s="48"/>
      <c r="GP91" s="48"/>
      <c r="GQ91" s="48"/>
      <c r="GR91" s="48"/>
      <c r="GS91" s="48"/>
      <c r="GT91" s="48"/>
      <c r="GU91" s="48"/>
      <c r="GV91" s="48"/>
      <c r="GW91" s="48"/>
      <c r="GX91" s="48"/>
      <c r="GY91" s="48"/>
      <c r="GZ91" s="48"/>
      <c r="HA91" s="48"/>
      <c r="HB91" s="48"/>
      <c r="HC91" s="48"/>
      <c r="HD91" s="48"/>
      <c r="HE91" s="48"/>
      <c r="HF91" s="48"/>
      <c r="HG91" s="48"/>
      <c r="HH91" s="48"/>
      <c r="HI91" s="48"/>
      <c r="HJ91" s="48"/>
      <c r="HK91" s="48"/>
      <c r="HL91" s="48"/>
      <c r="HM91" s="48"/>
      <c r="HN91" s="48"/>
      <c r="HO91" s="48"/>
      <c r="HP91" s="48"/>
      <c r="HQ91" s="48"/>
      <c r="HR91" s="48"/>
      <c r="HS91" s="48"/>
      <c r="HT91" s="48"/>
      <c r="HU91" s="48"/>
      <c r="HV91" s="48"/>
      <c r="HW91" s="48"/>
      <c r="HX91" s="48"/>
      <c r="HY91" s="48"/>
      <c r="HZ91" s="48"/>
      <c r="IA91" s="48"/>
      <c r="IB91" s="48"/>
      <c r="IC91" s="48"/>
      <c r="ID91" s="48"/>
      <c r="IE91" s="48"/>
      <c r="IF91" s="48"/>
      <c r="IG91" s="48"/>
      <c r="IH91" s="48"/>
      <c r="II91" s="48"/>
      <c r="IJ91" s="48"/>
      <c r="IK91" s="48"/>
      <c r="IL91" s="48"/>
      <c r="IM91" s="48"/>
      <c r="IN91" s="48"/>
      <c r="IO91" s="48"/>
      <c r="IP91" s="48"/>
      <c r="IQ91" s="48"/>
      <c r="IR91" s="48"/>
      <c r="IS91" s="48"/>
      <c r="IT91" s="48"/>
      <c r="IU91" s="48"/>
      <c r="IV91" s="48"/>
      <c r="IW91" s="48"/>
    </row>
    <row r="92" spans="1:257" ht="23.25" customHeight="1">
      <c r="A92" s="394"/>
      <c r="B92" s="394"/>
      <c r="C92" s="394"/>
      <c r="D92" s="394"/>
      <c r="E92" s="394"/>
      <c r="F92" s="394"/>
      <c r="G92" s="394"/>
      <c r="H92" s="394"/>
      <c r="I92" s="136"/>
      <c r="J92" s="136"/>
      <c r="K92" s="77"/>
      <c r="L92" s="135"/>
      <c r="M92" s="143"/>
      <c r="N92" s="144"/>
      <c r="O92" s="143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  <c r="FP92" s="48"/>
      <c r="FQ92" s="48"/>
      <c r="FR92" s="48"/>
      <c r="FS92" s="48"/>
      <c r="FT92" s="48"/>
      <c r="FU92" s="48"/>
      <c r="FV92" s="48"/>
      <c r="FW92" s="48"/>
      <c r="FX92" s="48"/>
      <c r="FY92" s="48"/>
      <c r="FZ92" s="48"/>
      <c r="GA92" s="48"/>
      <c r="GB92" s="48"/>
      <c r="GC92" s="48"/>
      <c r="GD92" s="48"/>
      <c r="GE92" s="48"/>
      <c r="GF92" s="48"/>
      <c r="GG92" s="48"/>
      <c r="GH92" s="48"/>
      <c r="GI92" s="48"/>
      <c r="GJ92" s="48"/>
      <c r="GK92" s="48"/>
      <c r="GL92" s="48"/>
      <c r="GM92" s="48"/>
      <c r="GN92" s="48"/>
      <c r="GO92" s="48"/>
      <c r="GP92" s="48"/>
      <c r="GQ92" s="48"/>
      <c r="GR92" s="48"/>
      <c r="GS92" s="48"/>
      <c r="GT92" s="48"/>
      <c r="GU92" s="48"/>
      <c r="GV92" s="48"/>
      <c r="GW92" s="48"/>
      <c r="GX92" s="48"/>
      <c r="GY92" s="48"/>
      <c r="GZ92" s="48"/>
      <c r="HA92" s="48"/>
      <c r="HB92" s="48"/>
      <c r="HC92" s="48"/>
      <c r="HD92" s="48"/>
      <c r="HE92" s="48"/>
      <c r="HF92" s="48"/>
      <c r="HG92" s="48"/>
      <c r="HH92" s="48"/>
      <c r="HI92" s="48"/>
      <c r="HJ92" s="48"/>
      <c r="HK92" s="48"/>
      <c r="HL92" s="48"/>
      <c r="HM92" s="48"/>
      <c r="HN92" s="48"/>
      <c r="HO92" s="48"/>
      <c r="HP92" s="48"/>
      <c r="HQ92" s="48"/>
      <c r="HR92" s="48"/>
      <c r="HS92" s="48"/>
      <c r="HT92" s="48"/>
      <c r="HU92" s="48"/>
      <c r="HV92" s="48"/>
      <c r="HW92" s="48"/>
      <c r="HX92" s="48"/>
      <c r="HY92" s="48"/>
      <c r="HZ92" s="48"/>
      <c r="IA92" s="48"/>
      <c r="IB92" s="48"/>
      <c r="IC92" s="48"/>
      <c r="ID92" s="48"/>
      <c r="IE92" s="48"/>
      <c r="IF92" s="48"/>
      <c r="IG92" s="48"/>
      <c r="IH92" s="48"/>
      <c r="II92" s="48"/>
      <c r="IJ92" s="48"/>
      <c r="IK92" s="48"/>
      <c r="IL92" s="48"/>
      <c r="IM92" s="48"/>
      <c r="IN92" s="48"/>
      <c r="IO92" s="48"/>
      <c r="IP92" s="48"/>
      <c r="IQ92" s="48"/>
      <c r="IR92" s="48"/>
      <c r="IS92" s="48"/>
      <c r="IT92" s="48"/>
      <c r="IU92" s="48"/>
      <c r="IV92" s="48"/>
      <c r="IW92" s="48"/>
    </row>
    <row r="93" spans="1:257" s="145" customFormat="1" ht="39.75" customHeight="1">
      <c r="A93" s="48"/>
      <c r="B93" s="11"/>
      <c r="C93" s="394"/>
      <c r="D93" s="394"/>
      <c r="E93" s="394"/>
      <c r="F93" s="394"/>
      <c r="G93" s="394"/>
      <c r="H93" s="394"/>
      <c r="I93" s="394"/>
      <c r="J93" s="394"/>
      <c r="K93" s="394"/>
    </row>
    <row r="94" spans="1:257" ht="21.75" customHeight="1">
      <c r="B94" s="11"/>
      <c r="C94" s="453"/>
      <c r="D94" s="453"/>
      <c r="E94" s="453"/>
      <c r="F94" s="453"/>
      <c r="G94" s="453"/>
      <c r="H94" s="394"/>
      <c r="I94" s="394"/>
      <c r="J94" s="394"/>
      <c r="K94" s="65"/>
    </row>
    <row r="95" spans="1:257" ht="24.75" customHeight="1">
      <c r="A95" s="453"/>
      <c r="B95" s="453"/>
      <c r="C95" s="471"/>
      <c r="D95" s="471"/>
      <c r="E95" s="471"/>
      <c r="F95" s="471"/>
      <c r="G95" s="471"/>
      <c r="I95" s="36"/>
      <c r="J95" s="36"/>
      <c r="K95" s="36"/>
    </row>
    <row r="96" spans="1:257" ht="25.5" customHeight="1">
      <c r="A96" s="125"/>
      <c r="H96" s="394"/>
      <c r="I96" s="394"/>
      <c r="J96" s="394"/>
      <c r="K96" s="65"/>
    </row>
    <row r="97" spans="1:16" ht="23.25" customHeight="1">
      <c r="B97" s="126"/>
      <c r="C97" s="126"/>
      <c r="D97" s="127"/>
      <c r="E97" s="127"/>
      <c r="F97" s="127"/>
      <c r="G97" s="128"/>
      <c r="H97" s="36"/>
      <c r="I97" s="36"/>
      <c r="J97" s="36"/>
      <c r="K97" s="36"/>
    </row>
    <row r="98" spans="1:16" ht="23.25" customHeight="1">
      <c r="B98" s="126"/>
      <c r="C98" s="126"/>
      <c r="D98" s="127"/>
      <c r="E98" s="127"/>
      <c r="F98" s="127"/>
      <c r="G98" s="128"/>
      <c r="H98" s="36"/>
      <c r="I98" s="36"/>
      <c r="J98" s="36"/>
      <c r="K98" s="36"/>
    </row>
    <row r="99" spans="1:16" ht="23.25" customHeight="1">
      <c r="D99" s="129"/>
      <c r="E99" s="129"/>
      <c r="F99" s="130"/>
      <c r="G99" s="131"/>
      <c r="J99" s="450"/>
      <c r="K99" s="451"/>
      <c r="L99" s="452"/>
    </row>
    <row r="100" spans="1:16" ht="23.25" customHeight="1">
      <c r="D100" s="66"/>
      <c r="E100" s="66"/>
      <c r="F100" s="134"/>
      <c r="G100" s="131"/>
      <c r="J100" s="68"/>
      <c r="K100" s="68"/>
      <c r="L100" s="68"/>
    </row>
    <row r="101" spans="1:16" ht="23.25" customHeight="1">
      <c r="D101" s="67"/>
      <c r="E101" s="67"/>
      <c r="F101" s="135"/>
      <c r="G101" s="131"/>
    </row>
    <row r="102" spans="1:16">
      <c r="B102" s="299"/>
    </row>
    <row r="103" spans="1:16"/>
    <row r="104" spans="1:16" ht="26.25" customHeight="1">
      <c r="A104" s="465"/>
      <c r="B104" s="465"/>
      <c r="C104" s="465"/>
      <c r="D104" s="465"/>
      <c r="E104" s="465"/>
      <c r="F104" s="465"/>
      <c r="G104" s="465"/>
      <c r="P104" s="1"/>
    </row>
    <row r="105" spans="1:16">
      <c r="A105" s="36"/>
      <c r="P105" s="1"/>
    </row>
    <row r="106" spans="1:16">
      <c r="A106" s="36"/>
      <c r="P106" s="1"/>
    </row>
    <row r="107" spans="1:16">
      <c r="A107" s="36"/>
      <c r="P107" s="1"/>
    </row>
    <row r="108" spans="1:16">
      <c r="B108" s="65"/>
      <c r="P108" s="1"/>
    </row>
    <row r="109" spans="1:16" ht="50.25" customHeight="1">
      <c r="A109" s="45"/>
      <c r="B109" s="65"/>
      <c r="D109" s="394"/>
      <c r="E109" s="394"/>
      <c r="F109" s="394"/>
      <c r="G109" s="394"/>
      <c r="H109" s="394"/>
      <c r="I109" s="394"/>
      <c r="J109" s="394"/>
      <c r="P109" s="1"/>
    </row>
    <row r="110" spans="1:16" ht="25.5" customHeight="1">
      <c r="B110" s="65"/>
      <c r="D110" s="394"/>
      <c r="E110" s="394"/>
      <c r="F110" s="394"/>
      <c r="G110" s="394"/>
      <c r="H110" s="394"/>
      <c r="I110" s="394"/>
      <c r="J110" s="394"/>
      <c r="P110" s="1"/>
    </row>
    <row r="111" spans="1:16" ht="25.5" customHeight="1">
      <c r="B111" s="65"/>
      <c r="C111" s="298"/>
      <c r="D111" s="394"/>
      <c r="E111" s="394"/>
      <c r="F111" s="394"/>
      <c r="G111" s="394"/>
      <c r="I111" s="36"/>
      <c r="J111" s="36"/>
      <c r="P111" s="1"/>
    </row>
    <row r="112" spans="1:16" ht="19.5" customHeight="1">
      <c r="A112" s="125"/>
      <c r="B112" s="65"/>
      <c r="D112" s="65"/>
      <c r="E112" s="65"/>
      <c r="F112" s="65"/>
      <c r="P112" s="1"/>
    </row>
    <row r="113" spans="1:16" ht="18" customHeight="1">
      <c r="P113" s="1"/>
    </row>
    <row r="114" spans="1:16">
      <c r="P114" s="1"/>
    </row>
    <row r="115" spans="1:16">
      <c r="P115" s="1"/>
    </row>
    <row r="116" spans="1:16">
      <c r="P116" s="1"/>
    </row>
    <row r="117" spans="1:16">
      <c r="B117" s="65"/>
    </row>
    <row r="118" spans="1:16">
      <c r="B118" s="65"/>
    </row>
    <row r="119" spans="1:16" ht="25.5" customHeight="1">
      <c r="A119" s="45"/>
      <c r="B119" s="65"/>
      <c r="D119" s="394"/>
      <c r="E119" s="394"/>
      <c r="F119" s="394"/>
      <c r="G119" s="394"/>
      <c r="H119" s="394"/>
      <c r="I119" s="394"/>
      <c r="J119" s="394"/>
      <c r="K119" s="65"/>
    </row>
    <row r="120" spans="1:16" ht="25.5" customHeight="1">
      <c r="B120" s="65"/>
      <c r="D120" s="394"/>
      <c r="E120" s="394"/>
      <c r="F120" s="394"/>
      <c r="G120" s="394"/>
      <c r="H120" s="394"/>
      <c r="I120" s="394"/>
      <c r="J120" s="394"/>
      <c r="K120" s="65"/>
    </row>
    <row r="121" spans="1:16" ht="25.5" customHeight="1">
      <c r="B121" s="65"/>
      <c r="C121" s="298"/>
      <c r="D121" s="394"/>
      <c r="E121" s="394"/>
      <c r="F121" s="394"/>
      <c r="G121" s="394"/>
      <c r="I121" s="36"/>
      <c r="J121" s="36"/>
      <c r="K121" s="36"/>
    </row>
    <row r="122" spans="1:16" ht="25.5" customHeight="1">
      <c r="B122" s="65"/>
      <c r="C122" s="298"/>
      <c r="D122" s="65"/>
      <c r="E122" s="65"/>
      <c r="F122" s="65"/>
      <c r="G122" s="65"/>
      <c r="I122" s="36"/>
      <c r="J122" s="36"/>
      <c r="K122" s="36"/>
    </row>
    <row r="123" spans="1:16"/>
    <row r="124" spans="1:16"/>
    <row r="125" spans="1:16"/>
    <row r="126" spans="1:16"/>
    <row r="127" spans="1:16"/>
    <row r="128" spans="1:16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  <row r="199"/>
    <row r="200"/>
    <row r="201"/>
  </sheetData>
  <mergeCells count="63">
    <mergeCell ref="B23:G23"/>
    <mergeCell ref="C94:G94"/>
    <mergeCell ref="H94:J94"/>
    <mergeCell ref="A95:B95"/>
    <mergeCell ref="C95:G95"/>
    <mergeCell ref="A88:H88"/>
    <mergeCell ref="A90:H90"/>
    <mergeCell ref="A91:H91"/>
    <mergeCell ref="A92:H92"/>
    <mergeCell ref="C93:G93"/>
    <mergeCell ref="H93:K93"/>
    <mergeCell ref="D83:G83"/>
    <mergeCell ref="D81:G81"/>
    <mergeCell ref="H81:J81"/>
    <mergeCell ref="D82:G82"/>
    <mergeCell ref="C36:G36"/>
    <mergeCell ref="J22:L22"/>
    <mergeCell ref="D120:G120"/>
    <mergeCell ref="H120:J120"/>
    <mergeCell ref="A2:G2"/>
    <mergeCell ref="F11:F12"/>
    <mergeCell ref="C11:C12"/>
    <mergeCell ref="C22:D22"/>
    <mergeCell ref="A11:A12"/>
    <mergeCell ref="B11:B12"/>
    <mergeCell ref="D11:D12"/>
    <mergeCell ref="G11:G12"/>
    <mergeCell ref="A104:G104"/>
    <mergeCell ref="D109:G109"/>
    <mergeCell ref="H109:J109"/>
    <mergeCell ref="D110:G110"/>
    <mergeCell ref="E11:E12"/>
    <mergeCell ref="D121:G121"/>
    <mergeCell ref="D119:G119"/>
    <mergeCell ref="H96:J96"/>
    <mergeCell ref="H119:J119"/>
    <mergeCell ref="H50:J50"/>
    <mergeCell ref="H82:J82"/>
    <mergeCell ref="H36:K36"/>
    <mergeCell ref="J53:L53"/>
    <mergeCell ref="D111:G111"/>
    <mergeCell ref="J99:L99"/>
    <mergeCell ref="H74:J74"/>
    <mergeCell ref="H75:J75"/>
    <mergeCell ref="H77:J77"/>
    <mergeCell ref="H78:J78"/>
    <mergeCell ref="H110:J110"/>
    <mergeCell ref="H24:J24"/>
    <mergeCell ref="J27:L27"/>
    <mergeCell ref="C41:G41"/>
    <mergeCell ref="H41:J41"/>
    <mergeCell ref="A42:B42"/>
    <mergeCell ref="C42:I42"/>
    <mergeCell ref="C37:G37"/>
    <mergeCell ref="H37:J37"/>
    <mergeCell ref="A38:B38"/>
    <mergeCell ref="C38:I38"/>
    <mergeCell ref="C40:G40"/>
    <mergeCell ref="H40:K40"/>
    <mergeCell ref="A30:H30"/>
    <mergeCell ref="A32:H32"/>
    <mergeCell ref="A33:H33"/>
    <mergeCell ref="A34:H34"/>
  </mergeCells>
  <phoneticPr fontId="0" type="noConversion"/>
  <printOptions horizontalCentered="1"/>
  <pageMargins left="0.15748031496062992" right="0.11811023622047245" top="0.11811023622047245" bottom="7.874015748031496E-2" header="0.19685039370078741" footer="0.15748031496062992"/>
  <pageSetup paperSize="9" orientation="portrait" horizontalDpi="4294967293" r:id="rId1"/>
  <headerFooter alignWithMargins="0">
    <oddHeader>&amp;R&amp;"Cordia New,Regular"แบบ ปร.5 (ก)   แผ่นที่&amp;P/&amp;N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10</vt:i4>
      </vt:variant>
      <vt:variant>
        <vt:lpstr>ช่วงที่มีชื่อ</vt:lpstr>
      </vt:variant>
      <vt:variant>
        <vt:i4>11</vt:i4>
      </vt:variant>
    </vt:vector>
  </HeadingPairs>
  <TitlesOfParts>
    <vt:vector size="21" baseType="lpstr">
      <vt:lpstr>รายละเอียดค่าใช้จ่ายพิเศษ</vt:lpstr>
      <vt:lpstr>ปร.1</vt:lpstr>
      <vt:lpstr>ปร.2</vt:lpstr>
      <vt:lpstr>ปร.3</vt:lpstr>
      <vt:lpstr>ปร.4 (พ)</vt:lpstr>
      <vt:lpstr>ปร.4</vt:lpstr>
      <vt:lpstr>ปร.5(ก)</vt:lpstr>
      <vt:lpstr>ปร.5(ข)</vt:lpstr>
      <vt:lpstr>ปร.6</vt:lpstr>
      <vt:lpstr>Factor F</vt:lpstr>
      <vt:lpstr>'Factor F'!Print_Area</vt:lpstr>
      <vt:lpstr>ปร.1!Print_Area</vt:lpstr>
      <vt:lpstr>ปร.2!Print_Area</vt:lpstr>
      <vt:lpstr>ปร.3!Print_Area</vt:lpstr>
      <vt:lpstr>ปร.4!Print_Area</vt:lpstr>
      <vt:lpstr>'ปร.4 (พ)'!Print_Area</vt:lpstr>
      <vt:lpstr>'ปร.5(ก)'!Print_Area</vt:lpstr>
      <vt:lpstr>'ปร.5(ข)'!Print_Area</vt:lpstr>
      <vt:lpstr>ปร.6!Print_Area</vt:lpstr>
      <vt:lpstr>รายละเอียดค่าใช้จ่ายพิเศษ!Print_Area</vt:lpstr>
      <vt:lpstr>ปร.4!Print_Titles</vt:lpstr>
    </vt:vector>
  </TitlesOfParts>
  <Company>กรมโยธาธิการ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สุชาติ ภูรีสารศัพท์</dc:creator>
  <cp:lastModifiedBy>Windows10</cp:lastModifiedBy>
  <cp:lastPrinted>2025-08-30T05:08:24Z</cp:lastPrinted>
  <dcterms:created xsi:type="dcterms:W3CDTF">1999-12-06T05:31:38Z</dcterms:created>
  <dcterms:modified xsi:type="dcterms:W3CDTF">2025-09-04T09:54:38Z</dcterms:modified>
</cp:coreProperties>
</file>